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Rekapitulácia stavby" sheetId="1" r:id="rId1"/>
    <sheet name="so00 - 00 - Búracie práce" sheetId="2" r:id="rId2"/>
    <sheet name="so01 - 01 - Architektúra" sheetId="3" r:id="rId3"/>
    <sheet name="so02 - 02 - Prípojka kana..." sheetId="4" r:id="rId4"/>
    <sheet name="so03 - 03 - Prípojka plynu" sheetId="5" r:id="rId5"/>
    <sheet name="so04 - 04 - Prípojka NN" sheetId="6" r:id="rId6"/>
    <sheet name="so05 - 05 - Prípojka vodo..." sheetId="7" r:id="rId7"/>
    <sheet name="so06 - 06 - Zdravotechnika" sheetId="8" r:id="rId8"/>
    <sheet name="so07 - 07 - Elektroinštal..." sheetId="9" r:id="rId9"/>
    <sheet name="so08 - 08 - Vykurovanie" sheetId="10" r:id="rId10"/>
    <sheet name="so09 - 09 - Okna" sheetId="11" r:id="rId11"/>
  </sheets>
  <definedNames>
    <definedName name="_xlnm._FilterDatabase" localSheetId="1" hidden="1">'so00 - 00 - Búracie práce'!$C$122:$K$150</definedName>
    <definedName name="_xlnm._FilterDatabase" localSheetId="2" hidden="1">'so01 - 01 - Architektúra'!$C$138:$K$385</definedName>
    <definedName name="_xlnm._FilterDatabase" localSheetId="3" hidden="1">'so02 - 02 - Prípojka kana...'!$C$120:$K$146</definedName>
    <definedName name="_xlnm._FilterDatabase" localSheetId="4" hidden="1">'so03 - 03 - Prípojka plynu'!$C$124:$K$173</definedName>
    <definedName name="_xlnm._FilterDatabase" localSheetId="5" hidden="1">'so04 - 04 - Prípojka NN'!$C$120:$K$162</definedName>
    <definedName name="_xlnm._FilterDatabase" localSheetId="6" hidden="1">'so05 - 05 - Prípojka vodo...'!$C$123:$K$186</definedName>
    <definedName name="_xlnm._FilterDatabase" localSheetId="7" hidden="1">'so06 - 06 - Zdravotechnika'!$C$122:$K$266</definedName>
    <definedName name="_xlnm._FilterDatabase" localSheetId="8" hidden="1">'so07 - 07 - Elektroinštal...'!$C$121:$K$291</definedName>
    <definedName name="_xlnm._FilterDatabase" localSheetId="9" hidden="1">'so08 - 08 - Vykurovanie'!$C$123:$K$228</definedName>
    <definedName name="_xlnm._FilterDatabase" localSheetId="10" hidden="1">'so09 - 09 - Okna'!$C$117:$K$121</definedName>
    <definedName name="_xlnm.Print_Titles" localSheetId="0">'Rekapitulácia stavby'!$92:$92</definedName>
    <definedName name="_xlnm.Print_Titles" localSheetId="1">'so00 - 00 - Búracie práce'!$122:$122</definedName>
    <definedName name="_xlnm.Print_Titles" localSheetId="2">'so01 - 01 - Architektúra'!$138:$138</definedName>
    <definedName name="_xlnm.Print_Titles" localSheetId="3">'so02 - 02 - Prípojka kana...'!$120:$120</definedName>
    <definedName name="_xlnm.Print_Titles" localSheetId="4">'so03 - 03 - Prípojka plynu'!$124:$124</definedName>
    <definedName name="_xlnm.Print_Titles" localSheetId="5">'so04 - 04 - Prípojka NN'!$120:$120</definedName>
    <definedName name="_xlnm.Print_Titles" localSheetId="6">'so05 - 05 - Prípojka vodo...'!$123:$123</definedName>
    <definedName name="_xlnm.Print_Titles" localSheetId="7">'so06 - 06 - Zdravotechnika'!$122:$122</definedName>
    <definedName name="_xlnm.Print_Titles" localSheetId="8">'so07 - 07 - Elektroinštal...'!$121:$121</definedName>
    <definedName name="_xlnm.Print_Titles" localSheetId="9">'so08 - 08 - Vykurovanie'!$123:$123</definedName>
    <definedName name="_xlnm.Print_Titles" localSheetId="10">'so09 - 09 - Okna'!$117:$117</definedName>
    <definedName name="_xlnm.Print_Area" localSheetId="0">'Rekapitulácia stavby'!$D$4:$AO$76,'Rekapitulácia stavby'!$C$82:$AQ$105</definedName>
    <definedName name="_xlnm.Print_Area" localSheetId="1">'so00 - 00 - Búracie práce'!$C$4:$J$76,'so00 - 00 - Búracie práce'!$C$110:$J$150</definedName>
    <definedName name="_xlnm.Print_Area" localSheetId="2">'so01 - 01 - Architektúra'!$C$4:$J$76,'so01 - 01 - Architektúra'!$C$126:$J$385</definedName>
    <definedName name="_xlnm.Print_Area" localSheetId="3">'so02 - 02 - Prípojka kana...'!$C$4:$J$76,'so02 - 02 - Prípojka kana...'!$C$108:$J$146</definedName>
    <definedName name="_xlnm.Print_Area" localSheetId="4">'so03 - 03 - Prípojka plynu'!$C$4:$J$76,'so03 - 03 - Prípojka plynu'!$C$112:$J$173</definedName>
    <definedName name="_xlnm.Print_Area" localSheetId="5">'so04 - 04 - Prípojka NN'!$C$4:$J$76,'so04 - 04 - Prípojka NN'!$C$108:$J$162</definedName>
    <definedName name="_xlnm.Print_Area" localSheetId="6">'so05 - 05 - Prípojka vodo...'!$C$4:$J$76,'so05 - 05 - Prípojka vodo...'!$C$111:$J$186</definedName>
    <definedName name="_xlnm.Print_Area" localSheetId="7">'so06 - 06 - Zdravotechnika'!$C$4:$J$76,'so06 - 06 - Zdravotechnika'!$C$110:$J$266</definedName>
    <definedName name="_xlnm.Print_Area" localSheetId="8">'so07 - 07 - Elektroinštal...'!$C$4:$J$76,'so07 - 07 - Elektroinštal...'!$C$109:$J$291</definedName>
    <definedName name="_xlnm.Print_Area" localSheetId="9">'so08 - 08 - Vykurovanie'!$C$4:$J$76,'so08 - 08 - Vykurovanie'!$C$111:$J$228</definedName>
    <definedName name="_xlnm.Print_Area" localSheetId="10">'so09 - 09 - Okna'!$C$4:$J$76,'so09 - 09 - Okna'!$C$105:$J$121</definedName>
  </definedNames>
  <calcPr calcId="124519"/>
</workbook>
</file>

<file path=xl/calcChain.xml><?xml version="1.0" encoding="utf-8"?>
<calcChain xmlns="http://schemas.openxmlformats.org/spreadsheetml/2006/main">
  <c r="J37" i="11"/>
  <c r="J36"/>
  <c r="AY104" i="1"/>
  <c r="J35" i="11"/>
  <c r="AX104" i="1"/>
  <c r="BI121" i="11"/>
  <c r="BH121"/>
  <c r="BG121"/>
  <c r="BE121"/>
  <c r="T121"/>
  <c r="T120" s="1"/>
  <c r="T119" s="1"/>
  <c r="T118" s="1"/>
  <c r="R121"/>
  <c r="R120"/>
  <c r="R119" s="1"/>
  <c r="R118" s="1"/>
  <c r="P121"/>
  <c r="P120"/>
  <c r="P119" s="1"/>
  <c r="P118" s="1"/>
  <c r="AU104" i="1" s="1"/>
  <c r="J115" i="11"/>
  <c r="F115"/>
  <c r="F114"/>
  <c r="F112"/>
  <c r="E110"/>
  <c r="J92"/>
  <c r="F92"/>
  <c r="F91"/>
  <c r="F89"/>
  <c r="E87"/>
  <c r="J21"/>
  <c r="E21"/>
  <c r="J114" s="1"/>
  <c r="J20"/>
  <c r="J12"/>
  <c r="J89"/>
  <c r="E7"/>
  <c r="E108"/>
  <c r="J37" i="10"/>
  <c r="J36"/>
  <c r="AY103" i="1" s="1"/>
  <c r="J35" i="10"/>
  <c r="AX103" i="1"/>
  <c r="BI228" i="10"/>
  <c r="BH228"/>
  <c r="BG228"/>
  <c r="BE228"/>
  <c r="T228"/>
  <c r="R228"/>
  <c r="P228"/>
  <c r="BI227"/>
  <c r="BH227"/>
  <c r="BG227"/>
  <c r="BE227"/>
  <c r="T227"/>
  <c r="R227"/>
  <c r="P227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F120"/>
  <c r="F118"/>
  <c r="E116"/>
  <c r="J92"/>
  <c r="F92"/>
  <c r="F91"/>
  <c r="F89"/>
  <c r="E87"/>
  <c r="J21"/>
  <c r="E21"/>
  <c r="J120" s="1"/>
  <c r="J20"/>
  <c r="J12"/>
  <c r="J89"/>
  <c r="E7"/>
  <c r="E114" s="1"/>
  <c r="J37" i="9"/>
  <c r="J36"/>
  <c r="AY102" i="1"/>
  <c r="J35" i="9"/>
  <c r="AX102" i="1"/>
  <c r="BI291" i="9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F119"/>
  <c r="F118"/>
  <c r="F116"/>
  <c r="E114"/>
  <c r="J92"/>
  <c r="F92"/>
  <c r="F91"/>
  <c r="F89"/>
  <c r="E87"/>
  <c r="J21"/>
  <c r="E21"/>
  <c r="J118"/>
  <c r="J20"/>
  <c r="J12"/>
  <c r="J116" s="1"/>
  <c r="E7"/>
  <c r="E85" s="1"/>
  <c r="J37" i="8"/>
  <c r="J36"/>
  <c r="AY101" i="1"/>
  <c r="J35" i="8"/>
  <c r="AX101" i="1"/>
  <c r="BI266" i="8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F120"/>
  <c r="F119"/>
  <c r="F117"/>
  <c r="E115"/>
  <c r="J92"/>
  <c r="F92"/>
  <c r="F91"/>
  <c r="F89"/>
  <c r="E87"/>
  <c r="J21"/>
  <c r="E21"/>
  <c r="J91" s="1"/>
  <c r="J20"/>
  <c r="J12"/>
  <c r="J117"/>
  <c r="E7"/>
  <c r="E85" s="1"/>
  <c r="J37" i="7"/>
  <c r="J36"/>
  <c r="AY100" i="1" s="1"/>
  <c r="J35" i="7"/>
  <c r="AX100" i="1"/>
  <c r="BI186" i="7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5"/>
  <c r="BH175"/>
  <c r="BG175"/>
  <c r="BE175"/>
  <c r="T175"/>
  <c r="T174" s="1"/>
  <c r="R175"/>
  <c r="R174"/>
  <c r="P175"/>
  <c r="P174" s="1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T141"/>
  <c r="R142"/>
  <c r="R141" s="1"/>
  <c r="P142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F120"/>
  <c r="F118"/>
  <c r="E116"/>
  <c r="J92"/>
  <c r="F92"/>
  <c r="F91"/>
  <c r="F89"/>
  <c r="E87"/>
  <c r="J21"/>
  <c r="E21"/>
  <c r="J120" s="1"/>
  <c r="J20"/>
  <c r="J12"/>
  <c r="J89"/>
  <c r="E7"/>
  <c r="E114" s="1"/>
  <c r="J37" i="6"/>
  <c r="J36"/>
  <c r="AY99" i="1" s="1"/>
  <c r="J35" i="6"/>
  <c r="AX99" i="1"/>
  <c r="BI162" i="6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F118"/>
  <c r="F117"/>
  <c r="F115"/>
  <c r="E113"/>
  <c r="J92"/>
  <c r="F92"/>
  <c r="F91"/>
  <c r="F89"/>
  <c r="E87"/>
  <c r="J21"/>
  <c r="E21"/>
  <c r="J117" s="1"/>
  <c r="J20"/>
  <c r="J12"/>
  <c r="J115"/>
  <c r="E7"/>
  <c r="E85"/>
  <c r="J37" i="5"/>
  <c r="J36"/>
  <c r="AY98" i="1" s="1"/>
  <c r="J35" i="5"/>
  <c r="AX98" i="1"/>
  <c r="BI173" i="5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J122"/>
  <c r="F122"/>
  <c r="F121"/>
  <c r="F119"/>
  <c r="E117"/>
  <c r="J92"/>
  <c r="F92"/>
  <c r="F91"/>
  <c r="F89"/>
  <c r="E87"/>
  <c r="J21"/>
  <c r="E21"/>
  <c r="J91" s="1"/>
  <c r="J20"/>
  <c r="J12"/>
  <c r="J119"/>
  <c r="E7"/>
  <c r="E115" s="1"/>
  <c r="J37" i="4"/>
  <c r="J36"/>
  <c r="AY97" i="1"/>
  <c r="J35" i="4"/>
  <c r="AX97" i="1"/>
  <c r="BI146" i="4"/>
  <c r="BH146"/>
  <c r="BG146"/>
  <c r="BE146"/>
  <c r="T146"/>
  <c r="T145" s="1"/>
  <c r="R146"/>
  <c r="R145" s="1"/>
  <c r="P146"/>
  <c r="P145" s="1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T130"/>
  <c r="R131"/>
  <c r="R130" s="1"/>
  <c r="P131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F118"/>
  <c r="F117"/>
  <c r="F115"/>
  <c r="E113"/>
  <c r="J92"/>
  <c r="F92"/>
  <c r="F91"/>
  <c r="F89"/>
  <c r="E87"/>
  <c r="J21"/>
  <c r="E21"/>
  <c r="J91" s="1"/>
  <c r="J20"/>
  <c r="J12"/>
  <c r="J89"/>
  <c r="E7"/>
  <c r="E85" s="1"/>
  <c r="J37" i="3"/>
  <c r="J36"/>
  <c r="AY96" i="1"/>
  <c r="J35" i="3"/>
  <c r="AX96" i="1"/>
  <c r="BI385" i="3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J136"/>
  <c r="F136"/>
  <c r="F135"/>
  <c r="F133"/>
  <c r="E131"/>
  <c r="J92"/>
  <c r="F92"/>
  <c r="F91"/>
  <c r="F89"/>
  <c r="E87"/>
  <c r="J21"/>
  <c r="E21"/>
  <c r="J91" s="1"/>
  <c r="J20"/>
  <c r="J12"/>
  <c r="J89"/>
  <c r="E7"/>
  <c r="E85"/>
  <c r="J37" i="2"/>
  <c r="J36"/>
  <c r="AY95" i="1" s="1"/>
  <c r="J35" i="2"/>
  <c r="AX95" i="1" s="1"/>
  <c r="BI150" i="2"/>
  <c r="BH150"/>
  <c r="BG150"/>
  <c r="BE150"/>
  <c r="T150"/>
  <c r="T149"/>
  <c r="R150"/>
  <c r="R149" s="1"/>
  <c r="P150"/>
  <c r="P149" s="1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T143"/>
  <c r="R144"/>
  <c r="R143" s="1"/>
  <c r="P144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F120"/>
  <c r="F119"/>
  <c r="F117"/>
  <c r="E115"/>
  <c r="J92"/>
  <c r="F92"/>
  <c r="F91"/>
  <c r="F89"/>
  <c r="E87"/>
  <c r="J21"/>
  <c r="E21"/>
  <c r="J119"/>
  <c r="J20"/>
  <c r="J12"/>
  <c r="J117" s="1"/>
  <c r="E7"/>
  <c r="E113" s="1"/>
  <c r="L90" i="1"/>
  <c r="AM90"/>
  <c r="AM89"/>
  <c r="L89"/>
  <c r="AM87"/>
  <c r="L87"/>
  <c r="L85"/>
  <c r="L84"/>
  <c r="J283" i="3"/>
  <c r="J198"/>
  <c r="BK340"/>
  <c r="BK328"/>
  <c r="J193"/>
  <c r="J156"/>
  <c r="J301"/>
  <c r="BK214"/>
  <c r="BK382"/>
  <c r="BK320"/>
  <c r="BK210"/>
  <c r="J373"/>
  <c r="J342"/>
  <c r="BK237"/>
  <c r="BK181"/>
  <c r="J384"/>
  <c r="J370"/>
  <c r="J263"/>
  <c r="J279"/>
  <c r="J188"/>
  <c r="BK373"/>
  <c r="J312"/>
  <c r="BK205"/>
  <c r="BK315"/>
  <c r="J239"/>
  <c r="J142" i="4"/>
  <c r="J127"/>
  <c r="BK140"/>
  <c r="J150" i="5"/>
  <c r="J151"/>
  <c r="J153"/>
  <c r="J137"/>
  <c r="BK170"/>
  <c r="J131"/>
  <c r="BK137"/>
  <c r="J126" i="6"/>
  <c r="BK158"/>
  <c r="BK128"/>
  <c r="BK149" i="7"/>
  <c r="J147"/>
  <c r="J254" i="8"/>
  <c r="BK179"/>
  <c r="BK249"/>
  <c r="J153"/>
  <c r="BK181"/>
  <c r="BK208"/>
  <c r="BK146"/>
  <c r="J170"/>
  <c r="J145"/>
  <c r="BK225" i="9"/>
  <c r="BK274"/>
  <c r="J286"/>
  <c r="BK163"/>
  <c r="BK279"/>
  <c r="BK234"/>
  <c r="BK142"/>
  <c r="J200"/>
  <c r="J224"/>
  <c r="J126"/>
  <c r="J162"/>
  <c r="J197"/>
  <c r="BK267"/>
  <c r="J192"/>
  <c r="J130"/>
  <c r="BK196"/>
  <c r="BK281"/>
  <c r="BK180"/>
  <c r="BK202"/>
  <c r="J132"/>
  <c r="J229"/>
  <c r="J284"/>
  <c r="BK156"/>
  <c r="J210"/>
  <c r="J144"/>
  <c r="J133" i="10"/>
  <c r="J216"/>
  <c r="J207"/>
  <c r="BK203"/>
  <c r="J201"/>
  <c r="J192"/>
  <c r="J182"/>
  <c r="BK175"/>
  <c r="J129"/>
  <c r="BK223"/>
  <c r="J217"/>
  <c r="BK208"/>
  <c r="J191"/>
  <c r="J138"/>
  <c r="J131"/>
  <c r="BK225"/>
  <c r="J223"/>
  <c r="J220"/>
  <c r="J203"/>
  <c r="BK198"/>
  <c r="J188"/>
  <c r="J158"/>
  <c r="BK129"/>
  <c r="BK201"/>
  <c r="BK200"/>
  <c r="BK166"/>
  <c r="J150"/>
  <c r="J199"/>
  <c r="J197"/>
  <c r="BK194"/>
  <c r="BK191"/>
  <c r="J168"/>
  <c r="J225"/>
  <c r="J176"/>
  <c r="BK156"/>
  <c r="J151"/>
  <c r="BK142"/>
  <c r="BK134"/>
  <c r="BK210"/>
  <c r="BK197"/>
  <c r="J134"/>
  <c r="BK159"/>
  <c r="BK150"/>
  <c r="J128"/>
  <c r="J170"/>
  <c r="J140"/>
  <c r="BK149"/>
  <c r="BK121" i="11"/>
  <c r="BK140" i="2"/>
  <c r="J146"/>
  <c r="J130"/>
  <c r="BK137"/>
  <c r="BK367" i="3"/>
  <c r="J304"/>
  <c r="J268"/>
  <c r="J150"/>
  <c r="BK246"/>
  <c r="BK309"/>
  <c r="BK276"/>
  <c r="BK220"/>
  <c r="J358"/>
  <c r="BK330"/>
  <c r="J241"/>
  <c r="BK165"/>
  <c r="BK144"/>
  <c r="BK304"/>
  <c r="BK232"/>
  <c r="BK370"/>
  <c r="BK266"/>
  <c r="BK158"/>
  <c r="BK293"/>
  <c r="J201"/>
  <c r="J160"/>
  <c r="BK379"/>
  <c r="J320"/>
  <c r="BK207"/>
  <c r="BK257"/>
  <c r="BK146"/>
  <c r="J351"/>
  <c r="J307"/>
  <c r="J194"/>
  <c r="BK308"/>
  <c r="BK151"/>
  <c r="J284"/>
  <c r="J202"/>
  <c r="BK152"/>
  <c r="BK238"/>
  <c r="J184"/>
  <c r="J295"/>
  <c r="BK208"/>
  <c r="J336"/>
  <c r="BK247"/>
  <c r="J141" i="4"/>
  <c r="BK138"/>
  <c r="BK133"/>
  <c r="BK126"/>
  <c r="BK163" i="5"/>
  <c r="BK168"/>
  <c r="BK166"/>
  <c r="J152"/>
  <c r="J132"/>
  <c r="BK157"/>
  <c r="J128"/>
  <c r="BK145" i="6"/>
  <c r="J154"/>
  <c r="BK133" i="7"/>
  <c r="BK128"/>
  <c r="BK173"/>
  <c r="J185"/>
  <c r="J175"/>
  <c r="BK199" i="8"/>
  <c r="BK250"/>
  <c r="BK214"/>
  <c r="J172"/>
  <c r="BK259"/>
  <c r="BK126"/>
  <c r="J206"/>
  <c r="J171"/>
  <c r="J185"/>
  <c r="BK205"/>
  <c r="BK195"/>
  <c r="BK246"/>
  <c r="BK192"/>
  <c r="J143"/>
  <c r="J229"/>
  <c r="BK163"/>
  <c r="BK236"/>
  <c r="J182"/>
  <c r="J218"/>
  <c r="J192"/>
  <c r="J247"/>
  <c r="BK166"/>
  <c r="J203"/>
  <c r="BK258" i="9"/>
  <c r="BK176"/>
  <c r="J204"/>
  <c r="BK197"/>
  <c r="J263"/>
  <c r="BK242"/>
  <c r="J266"/>
  <c r="J191"/>
  <c r="J218"/>
  <c r="J152"/>
  <c r="BK199"/>
  <c r="BK270"/>
  <c r="BK137"/>
  <c r="J251"/>
  <c r="J174"/>
  <c r="BK284"/>
  <c r="J276"/>
  <c r="J255"/>
  <c r="J248"/>
  <c r="J167"/>
  <c r="BK222" i="10"/>
  <c r="J196"/>
  <c r="BK127"/>
  <c r="J146"/>
  <c r="BK147"/>
  <c r="BK148"/>
  <c r="BK169"/>
  <c r="J186"/>
  <c r="J190"/>
  <c r="BK139"/>
  <c r="J144" i="2"/>
  <c r="BK132"/>
  <c r="J142"/>
  <c r="J136"/>
  <c r="BK127"/>
  <c r="J338" i="3"/>
  <c r="BK261"/>
  <c r="J323"/>
  <c r="BK360"/>
  <c r="J273"/>
  <c r="J169"/>
  <c r="J332"/>
  <c r="BK201"/>
  <c r="J355"/>
  <c r="BK260"/>
  <c r="BK377"/>
  <c r="BK271"/>
  <c r="BK203"/>
  <c r="J306"/>
  <c r="BK176"/>
  <c r="J379"/>
  <c r="BK251"/>
  <c r="J371"/>
  <c r="J300"/>
  <c r="BK200"/>
  <c r="J317"/>
  <c r="BK270"/>
  <c r="J204"/>
  <c r="J186"/>
  <c r="J245"/>
  <c r="BK155" i="5"/>
  <c r="BK165"/>
  <c r="J146"/>
  <c r="BK130"/>
  <c r="J163"/>
  <c r="BK139"/>
  <c r="J135" i="6"/>
  <c r="BK153"/>
  <c r="J138"/>
  <c r="J179" i="7"/>
  <c r="J160" i="8"/>
  <c r="BK247"/>
  <c r="J233"/>
  <c r="BK194"/>
  <c r="J168"/>
  <c r="BK261"/>
  <c r="BK176"/>
  <c r="BK128"/>
  <c r="BK266"/>
  <c r="J169"/>
  <c r="BK263"/>
  <c r="BK127"/>
  <c r="BK256"/>
  <c r="BK241"/>
  <c r="BK187"/>
  <c r="BK159"/>
  <c r="J250"/>
  <c r="BK212"/>
  <c r="J162"/>
  <c r="J256"/>
  <c r="J156"/>
  <c r="J195"/>
  <c r="BK200"/>
  <c r="BK220"/>
  <c r="BK250" i="9"/>
  <c r="BK149"/>
  <c r="J183"/>
  <c r="J214"/>
  <c r="BK128"/>
  <c r="J212"/>
  <c r="J254"/>
  <c r="BK173"/>
  <c r="BK185"/>
  <c r="BK148"/>
  <c r="J160"/>
  <c r="BK210"/>
  <c r="J138"/>
  <c r="BK247"/>
  <c r="BK182"/>
  <c r="BK131"/>
  <c r="J223"/>
  <c r="BK143"/>
  <c r="BK187"/>
  <c r="J182"/>
  <c r="J236"/>
  <c r="J157"/>
  <c r="J195"/>
  <c r="BK252"/>
  <c r="BK207"/>
  <c r="BK135"/>
  <c r="BK228" i="10"/>
  <c r="BK221"/>
  <c r="J135"/>
  <c r="J194"/>
  <c r="J189"/>
  <c r="J214"/>
  <c r="J187"/>
  <c r="BK162"/>
  <c r="BK132"/>
  <c r="BK183"/>
  <c r="BK174"/>
  <c r="F36" i="2"/>
  <c r="BK129"/>
  <c r="BK337" i="3"/>
  <c r="BK278"/>
  <c r="BK196"/>
  <c r="BK198"/>
  <c r="J170"/>
  <c r="BK329"/>
  <c r="J191"/>
  <c r="J251"/>
  <c r="BK384"/>
  <c r="J349"/>
  <c r="J259"/>
  <c r="J362"/>
  <c r="BK242"/>
  <c r="BK180"/>
  <c r="J315"/>
  <c r="BK263"/>
  <c r="J196"/>
  <c r="J289"/>
  <c r="BK211"/>
  <c r="J254"/>
  <c r="J127" i="8"/>
  <c r="BK197"/>
  <c r="BK203"/>
  <c r="J252"/>
  <c r="BK174"/>
  <c r="BK254"/>
  <c r="J173"/>
  <c r="BK243"/>
  <c r="BK149"/>
  <c r="BK160"/>
  <c r="J261"/>
  <c r="J142"/>
  <c r="J258"/>
  <c r="BK240"/>
  <c r="J201"/>
  <c r="BK162"/>
  <c r="BK237"/>
  <c r="J194"/>
  <c r="J136"/>
  <c r="J183"/>
  <c r="BK209"/>
  <c r="J138"/>
  <c r="BK175"/>
  <c r="BK178"/>
  <c r="BK246" i="9"/>
  <c r="J145"/>
  <c r="J129"/>
  <c r="BK169"/>
  <c r="BK276"/>
  <c r="J179"/>
  <c r="BK272"/>
  <c r="BK257"/>
  <c r="J211"/>
  <c r="BK132"/>
  <c r="BK213" i="10"/>
  <c r="BK209"/>
  <c r="BK205"/>
  <c r="BK199"/>
  <c r="BK185"/>
  <c r="BK179"/>
  <c r="J152"/>
  <c r="BK130"/>
  <c r="J227"/>
  <c r="J213"/>
  <c r="BK207"/>
  <c r="J175"/>
  <c r="BK170"/>
  <c r="J127"/>
  <c r="J228"/>
  <c r="BK224"/>
  <c r="J222"/>
  <c r="J205"/>
  <c r="BK202"/>
  <c r="BK190"/>
  <c r="J169"/>
  <c r="BK155"/>
  <c r="J212"/>
  <c r="J178"/>
  <c r="BK172"/>
  <c r="J164"/>
  <c r="BK215"/>
  <c r="J198"/>
  <c r="BK195"/>
  <c r="J193"/>
  <c r="BK177"/>
  <c r="BK146"/>
  <c r="BK187"/>
  <c r="J157"/>
  <c r="BK152"/>
  <c r="BK143"/>
  <c r="BK133"/>
  <c r="J211"/>
  <c r="J208"/>
  <c r="BK131"/>
  <c r="BK219"/>
  <c r="J162"/>
  <c r="BK176"/>
  <c r="J142"/>
  <c r="BK128"/>
  <c r="F35" i="11"/>
  <c r="F37" i="2"/>
  <c r="J291" i="3"/>
  <c r="BK316"/>
  <c r="BK224"/>
  <c r="BK275"/>
  <c r="BK184"/>
  <c r="BK341"/>
  <c r="BK289"/>
  <c r="BK175"/>
  <c r="J352"/>
  <c r="J275"/>
  <c r="BK213"/>
  <c r="BK369"/>
  <c r="BK332"/>
  <c r="BK234"/>
  <c r="BK157"/>
  <c r="BK368"/>
  <c r="BK331"/>
  <c r="J333"/>
  <c r="BK218"/>
  <c r="J272"/>
  <c r="BK206"/>
  <c r="J260"/>
  <c r="J190"/>
  <c r="J328"/>
  <c r="J244"/>
  <c r="BK155"/>
  <c r="J298"/>
  <c r="BK179"/>
  <c r="J128" i="4"/>
  <c r="BK144"/>
  <c r="J138"/>
  <c r="BK125"/>
  <c r="J170" i="5"/>
  <c r="J148"/>
  <c r="J172"/>
  <c r="J173"/>
  <c r="BK154"/>
  <c r="BK143"/>
  <c r="BK151" i="6"/>
  <c r="BK125"/>
  <c r="BK152" i="7"/>
  <c r="BK129"/>
  <c r="BK166"/>
  <c r="J181"/>
  <c r="J138"/>
  <c r="J137"/>
  <c r="J134"/>
  <c r="J159"/>
  <c r="BK165"/>
  <c r="BK142"/>
  <c r="J186"/>
  <c r="J165"/>
  <c r="J212" i="8"/>
  <c r="J133"/>
  <c r="BK219"/>
  <c r="J210"/>
  <c r="J137"/>
  <c r="J135"/>
  <c r="J146"/>
  <c r="BK213" i="9"/>
  <c r="J243"/>
  <c r="BK228"/>
  <c r="J196"/>
  <c r="J281"/>
  <c r="J180"/>
  <c r="BK283"/>
  <c r="J131"/>
  <c r="BK195"/>
  <c r="BK155"/>
  <c r="BK189"/>
  <c r="BK286"/>
  <c r="J156"/>
  <c r="J289"/>
  <c r="BK200"/>
  <c r="J282"/>
  <c r="J222"/>
  <c r="BK125"/>
  <c r="BK157"/>
  <c r="BK268"/>
  <c r="BK211"/>
  <c r="BK227" i="10"/>
  <c r="J140" i="2"/>
  <c r="J147"/>
  <c r="J127"/>
  <c r="BK131"/>
  <c r="BK333" i="3"/>
  <c r="J211"/>
  <c r="BK313"/>
  <c r="J356"/>
  <c r="BK269"/>
  <c r="J165"/>
  <c r="J329"/>
  <c r="BK226"/>
  <c r="J143"/>
  <c r="J255"/>
  <c r="J163"/>
  <c r="J365"/>
  <c r="BK244"/>
  <c r="J380"/>
  <c r="BK356"/>
  <c r="BK235"/>
  <c r="J189"/>
  <c r="J381"/>
  <c r="J319"/>
  <c r="BK199"/>
  <c r="J246"/>
  <c r="BK380"/>
  <c r="J337"/>
  <c r="BK195"/>
  <c r="BK349"/>
  <c r="J226"/>
  <c r="J334"/>
  <c r="J266"/>
  <c r="J140" i="4"/>
  <c r="BK137"/>
  <c r="J159" i="5"/>
  <c r="J147"/>
  <c r="J130"/>
  <c r="BK148"/>
  <c r="J149"/>
  <c r="J144"/>
  <c r="J145" i="6"/>
  <c r="J143"/>
  <c r="J142"/>
  <c r="BK144"/>
  <c r="BK135"/>
  <c r="BK133"/>
  <c r="BK147"/>
  <c r="BK139"/>
  <c r="J156"/>
  <c r="BK148"/>
  <c r="BK137"/>
  <c r="BK150"/>
  <c r="BK126"/>
  <c r="J151" i="7"/>
  <c r="BK252" i="8"/>
  <c r="BK154"/>
  <c r="J238"/>
  <c r="J181"/>
  <c r="BK138"/>
  <c r="J165"/>
  <c r="J251"/>
  <c r="BK242"/>
  <c r="J161"/>
  <c r="BK189"/>
  <c r="BK245" i="9"/>
  <c r="J153"/>
  <c r="J209"/>
  <c r="BK164"/>
  <c r="BK177"/>
  <c r="BK229"/>
  <c r="BK291"/>
  <c r="BK236"/>
  <c r="BK129"/>
  <c r="BK161"/>
  <c r="BK227"/>
  <c r="BK151"/>
  <c r="J139" i="10"/>
  <c r="J202"/>
  <c r="BK181"/>
  <c r="BK220"/>
  <c r="J221"/>
  <c r="BK182"/>
  <c r="J143"/>
  <c r="J156"/>
  <c r="BK151"/>
  <c r="J172"/>
  <c r="BK186" i="3"/>
  <c r="BK228"/>
  <c r="J187"/>
  <c r="BK259"/>
  <c r="BK174"/>
  <c r="BK303"/>
  <c r="J180"/>
  <c r="J286"/>
  <c r="BK215"/>
  <c r="J134" i="4"/>
  <c r="J126"/>
  <c r="J136"/>
  <c r="BK128"/>
  <c r="BK173" i="5"/>
  <c r="J133"/>
  <c r="BK133"/>
  <c r="J156"/>
  <c r="BK171"/>
  <c r="BK145"/>
  <c r="J139" i="6"/>
  <c r="J149"/>
  <c r="J137"/>
  <c r="J162"/>
  <c r="BK248" i="8"/>
  <c r="J200"/>
  <c r="BK251"/>
  <c r="BK202"/>
  <c r="BK161"/>
  <c r="J245"/>
  <c r="J175"/>
  <c r="BK258"/>
  <c r="J157"/>
  <c r="J237"/>
  <c r="J226"/>
  <c r="J264"/>
  <c r="J231"/>
  <c r="J269" i="9"/>
  <c r="J206"/>
  <c r="BK223"/>
  <c r="J133"/>
  <c r="J264"/>
  <c r="BK154"/>
  <c r="BK251"/>
  <c r="BK168"/>
  <c r="BK153"/>
  <c r="BK217"/>
  <c r="BK263"/>
  <c r="J188"/>
  <c r="J274"/>
  <c r="BK218"/>
  <c r="J135"/>
  <c r="BK243"/>
  <c r="J146"/>
  <c r="BK190"/>
  <c r="BK256"/>
  <c r="J148"/>
  <c r="J260"/>
  <c r="J154"/>
  <c r="J175"/>
  <c r="BK241"/>
  <c r="J147"/>
  <c r="BK140" i="10"/>
  <c r="J132"/>
  <c r="BK136" i="2"/>
  <c r="J33"/>
  <c r="BK272" i="3"/>
  <c r="J153"/>
  <c r="BK283"/>
  <c r="J222"/>
  <c r="J293"/>
  <c r="BK250"/>
  <c r="BK149"/>
  <c r="J309"/>
  <c r="BK326"/>
  <c r="J203"/>
  <c r="J354"/>
  <c r="J261"/>
  <c r="BK204"/>
  <c r="BK354"/>
  <c r="J212"/>
  <c r="J385"/>
  <c r="J325"/>
  <c r="BK265"/>
  <c r="BK202"/>
  <c r="J176"/>
  <c r="J382"/>
  <c r="BK365"/>
  <c r="J256"/>
  <c r="J152"/>
  <c r="BK258"/>
  <c r="J171"/>
  <c r="BK350"/>
  <c r="J290"/>
  <c r="BK267"/>
  <c r="J316"/>
  <c r="J258"/>
  <c r="BK194"/>
  <c r="BK290"/>
  <c r="BK212"/>
  <c r="BK187"/>
  <c r="J331"/>
  <c r="J234"/>
  <c r="BK142"/>
  <c r="J308"/>
  <c r="BK169" i="5"/>
  <c r="J139"/>
  <c r="J168"/>
  <c r="BK129" i="6"/>
  <c r="BK146"/>
  <c r="J147"/>
  <c r="BK163" i="7"/>
  <c r="J160"/>
  <c r="BK179"/>
  <c r="J171"/>
  <c r="J167"/>
  <c r="J166"/>
  <c r="J133"/>
  <c r="BK139"/>
  <c r="J157"/>
  <c r="BK180"/>
  <c r="J139"/>
  <c r="BK164"/>
  <c r="J159" i="8"/>
  <c r="BK144"/>
  <c r="J236"/>
  <c r="BK139"/>
  <c r="BK216"/>
  <c r="J134"/>
  <c r="J152"/>
  <c r="BK238"/>
  <c r="BK145"/>
  <c r="J186"/>
  <c r="J266"/>
  <c r="J198"/>
  <c r="J178"/>
  <c r="J242"/>
  <c r="J219"/>
  <c r="BK153"/>
  <c r="BK239"/>
  <c r="BK188"/>
  <c r="J208"/>
  <c r="BK223"/>
  <c r="BK183"/>
  <c r="J230"/>
  <c r="BK230" i="9"/>
  <c r="BK287"/>
  <c r="J165"/>
  <c r="BK212"/>
  <c r="BK280"/>
  <c r="J242"/>
  <c r="J258"/>
  <c r="BK160"/>
  <c r="BK184"/>
  <c r="BK183"/>
  <c r="J262"/>
  <c r="J166"/>
  <c r="BK266"/>
  <c r="J187"/>
  <c r="BK214"/>
  <c r="J150"/>
  <c r="BK206"/>
  <c r="BK167" i="10"/>
  <c r="J195"/>
  <c r="BK171"/>
  <c r="J180"/>
  <c r="J185"/>
  <c r="BK211"/>
  <c r="BK180"/>
  <c r="BK168"/>
  <c r="BK145"/>
  <c r="F36" i="11"/>
  <c r="J148" i="2"/>
  <c r="BK144"/>
  <c r="BK133"/>
  <c r="BK135"/>
  <c r="BK361" i="3"/>
  <c r="BK300"/>
  <c r="J216"/>
  <c r="BK317"/>
  <c r="J232"/>
  <c r="BK296"/>
  <c r="BK241"/>
  <c r="J151"/>
  <c r="BK342"/>
  <c r="BK236"/>
  <c r="BK168"/>
  <c r="J364"/>
  <c r="J285"/>
  <c r="J220"/>
  <c r="J378"/>
  <c r="J330"/>
  <c r="BK159"/>
  <c r="J369"/>
  <c r="J292"/>
  <c r="J195"/>
  <c r="BK169"/>
  <c r="J372"/>
  <c r="J367"/>
  <c r="J242"/>
  <c r="BK376"/>
  <c r="J324"/>
  <c r="J146"/>
  <c r="BK243"/>
  <c r="BK147"/>
  <c r="BK306"/>
  <c r="J250"/>
  <c r="BK190"/>
  <c r="J278"/>
  <c r="BK189"/>
  <c r="J341"/>
  <c r="J271"/>
  <c r="BK231"/>
  <c r="J145"/>
  <c r="BK295"/>
  <c r="J173"/>
  <c r="J143" i="4"/>
  <c r="BK139"/>
  <c r="BK146"/>
  <c r="J171" i="5"/>
  <c r="J160"/>
  <c r="BK151"/>
  <c r="BK160"/>
  <c r="J135"/>
  <c r="J169"/>
  <c r="BK134" i="6"/>
  <c r="J128"/>
  <c r="BK150" i="7"/>
  <c r="J228" i="8"/>
  <c r="J155"/>
  <c r="BK235"/>
  <c r="BK180"/>
  <c r="J222"/>
  <c r="BK152"/>
  <c r="J148"/>
  <c r="J244"/>
  <c r="J174"/>
  <c r="J223"/>
  <c r="BK264"/>
  <c r="J196"/>
  <c r="J214"/>
  <c r="BK245"/>
  <c r="BK230"/>
  <c r="BK184"/>
  <c r="J141"/>
  <c r="BK224"/>
  <c r="BK141"/>
  <c r="BK232"/>
  <c r="J189"/>
  <c r="BK228"/>
  <c r="J235"/>
  <c r="BK275" i="9"/>
  <c r="J235"/>
  <c r="BK215"/>
  <c r="BK201"/>
  <c r="BK192"/>
  <c r="BK188"/>
  <c r="J178"/>
  <c r="BK150"/>
  <c r="J270"/>
  <c r="BK265"/>
  <c r="J249"/>
  <c r="BK198"/>
  <c r="J127"/>
  <c r="BK261"/>
  <c r="BK127"/>
  <c r="BK174"/>
  <c r="J170"/>
  <c r="BK248"/>
  <c r="J247"/>
  <c r="BK145"/>
  <c r="J237"/>
  <c r="J176"/>
  <c r="J246"/>
  <c r="BK179"/>
  <c r="J137"/>
  <c r="J256"/>
  <c r="J228"/>
  <c r="J141"/>
  <c r="J234"/>
  <c r="BK158"/>
  <c r="J203"/>
  <c r="BK255"/>
  <c r="J190"/>
  <c r="J174" i="10"/>
  <c r="BK217"/>
  <c r="BK214"/>
  <c r="BK138"/>
  <c r="BK158"/>
  <c r="BK188"/>
  <c r="J137"/>
  <c r="J144"/>
  <c r="J121" i="11"/>
  <c r="BK147" i="2"/>
  <c r="J134"/>
  <c r="AS94" i="1"/>
  <c r="BK248" i="3"/>
  <c r="J166"/>
  <c r="BK372"/>
  <c r="J265"/>
  <c r="BK160"/>
  <c r="J348"/>
  <c r="J270"/>
  <c r="J200"/>
  <c r="J167"/>
  <c r="J376"/>
  <c r="BK131" i="5"/>
  <c r="BK144"/>
  <c r="BK156"/>
  <c r="BK164"/>
  <c r="BK156" i="6"/>
  <c r="BK140"/>
  <c r="J136"/>
  <c r="BK185" i="7"/>
  <c r="J180"/>
  <c r="J144"/>
  <c r="BK147"/>
  <c r="J161"/>
  <c r="BK162"/>
  <c r="BK130"/>
  <c r="J129"/>
  <c r="J156"/>
  <c r="J162"/>
  <c r="BK140"/>
  <c r="J217" i="8"/>
  <c r="J140"/>
  <c r="J216"/>
  <c r="J253"/>
  <c r="J205"/>
  <c r="BK211"/>
  <c r="BK140"/>
  <c r="J199"/>
  <c r="J139"/>
  <c r="J209"/>
  <c r="J207"/>
  <c r="J234"/>
  <c r="BK133"/>
  <c r="J285" i="9"/>
  <c r="BK204"/>
  <c r="J272"/>
  <c r="BK162"/>
  <c r="J240"/>
  <c r="BK138"/>
  <c r="J267"/>
  <c r="J172"/>
  <c r="J279"/>
  <c r="BK186"/>
  <c r="J233"/>
  <c r="BK133"/>
  <c r="BK262"/>
  <c r="J168"/>
  <c r="BK271"/>
  <c r="J181"/>
  <c r="J225"/>
  <c r="BK192" i="10"/>
  <c r="J219"/>
  <c r="J215"/>
  <c r="BK178"/>
  <c r="BK160"/>
  <c r="BK161"/>
  <c r="BK216"/>
  <c r="J179"/>
  <c r="J153"/>
  <c r="J171"/>
  <c r="F33" i="11"/>
  <c r="AZ104" i="1"/>
  <c r="BK346" i="3"/>
  <c r="BK286"/>
  <c r="J208"/>
  <c r="J297"/>
  <c r="BK321"/>
  <c r="BK282"/>
  <c r="J213"/>
  <c r="J339"/>
  <c r="J305"/>
  <c r="BK167"/>
  <c r="J311"/>
  <c r="J247"/>
  <c r="BK150"/>
  <c r="BK359"/>
  <c r="BK285"/>
  <c r="BK156"/>
  <c r="BK358"/>
  <c r="BK279"/>
  <c r="J185"/>
  <c r="BK277"/>
  <c r="BK217"/>
  <c r="J310"/>
  <c r="BK254"/>
  <c r="BK193"/>
  <c r="J142"/>
  <c r="J219"/>
  <c r="J361"/>
  <c r="BK219"/>
  <c r="BK323"/>
  <c r="J224"/>
  <c r="J139" i="4"/>
  <c r="J146"/>
  <c r="BK134"/>
  <c r="J129"/>
  <c r="J155" i="5"/>
  <c r="BK146"/>
  <c r="BK132"/>
  <c r="BK150"/>
  <c r="J164"/>
  <c r="J145"/>
  <c r="BK136" i="6"/>
  <c r="BK149"/>
  <c r="J146"/>
  <c r="BK154" i="7"/>
  <c r="BK183"/>
  <c r="BK136"/>
  <c r="J149"/>
  <c r="J148"/>
  <c r="J132"/>
  <c r="J128"/>
  <c r="J153"/>
  <c r="J155"/>
  <c r="J136"/>
  <c r="BK148"/>
  <c r="BK165" i="8"/>
  <c r="BK136"/>
  <c r="BK234"/>
  <c r="BK201"/>
  <c r="BK137"/>
  <c r="BK215"/>
  <c r="J262"/>
  <c r="J179"/>
  <c r="J249"/>
  <c r="BK204"/>
  <c r="BK155"/>
  <c r="J150"/>
  <c r="BK222"/>
  <c r="J126"/>
  <c r="J263"/>
  <c r="J239"/>
  <c r="J191"/>
  <c r="BK142"/>
  <c r="BK231"/>
  <c r="BK164"/>
  <c r="J190"/>
  <c r="BK182"/>
  <c r="J149"/>
  <c r="J144"/>
  <c r="J205" i="9"/>
  <c r="J207"/>
  <c r="BK146"/>
  <c r="BK159"/>
  <c r="BK126"/>
  <c r="J199"/>
  <c r="J155"/>
  <c r="J250"/>
  <c r="J173"/>
  <c r="J280"/>
  <c r="J189"/>
  <c r="BK203"/>
  <c r="J287"/>
  <c r="J231"/>
  <c r="BK130"/>
  <c r="J154" i="10"/>
  <c r="BK204"/>
  <c r="BK148" i="2"/>
  <c r="J135"/>
  <c r="BK150"/>
  <c r="BK126"/>
  <c r="BK130"/>
  <c r="BK339" i="3"/>
  <c r="J267"/>
  <c r="J197"/>
  <c r="J276"/>
  <c r="J318"/>
  <c r="BK284"/>
  <c r="J214"/>
  <c r="J157"/>
  <c r="BK318"/>
  <c r="BK324"/>
  <c r="BK166"/>
  <c r="J326"/>
  <c r="BK182"/>
  <c r="J363"/>
  <c r="J302"/>
  <c r="J174"/>
  <c r="J155"/>
  <c r="BK343"/>
  <c r="J269"/>
  <c r="J205"/>
  <c r="J175"/>
  <c r="BK336"/>
  <c r="J161"/>
  <c r="J274"/>
  <c r="J147"/>
  <c r="BK357"/>
  <c r="BK292"/>
  <c r="BK334"/>
  <c r="BK239"/>
  <c r="J183"/>
  <c r="BK312"/>
  <c r="BK253"/>
  <c r="J192"/>
  <c r="BK281"/>
  <c r="J210"/>
  <c r="BK362"/>
  <c r="BK305"/>
  <c r="J240"/>
  <c r="BK164"/>
  <c r="BK311"/>
  <c r="J217"/>
  <c r="J135" i="4"/>
  <c r="BK124"/>
  <c r="BK131"/>
  <c r="BK135"/>
  <c r="BK129" i="5"/>
  <c r="J138"/>
  <c r="BK140"/>
  <c r="BK147"/>
  <c r="BK161" i="6"/>
  <c r="J144"/>
  <c r="J129"/>
  <c r="J161"/>
  <c r="BK143"/>
  <c r="BK132"/>
  <c r="BK142"/>
  <c r="J140"/>
  <c r="J157"/>
  <c r="J153"/>
  <c r="BK155"/>
  <c r="BK152"/>
  <c r="BK141"/>
  <c r="J124"/>
  <c r="BK132" i="7"/>
  <c r="BK184"/>
  <c r="J170"/>
  <c r="BK169"/>
  <c r="BK181"/>
  <c r="J142"/>
  <c r="J158"/>
  <c r="J163"/>
  <c r="BK135"/>
  <c r="J130"/>
  <c r="J152"/>
  <c r="BK190" i="8"/>
  <c r="BK150"/>
  <c r="BK221"/>
  <c r="BK156"/>
  <c r="BK218"/>
  <c r="BK157"/>
  <c r="BK225"/>
  <c r="BK151"/>
  <c r="J240"/>
  <c r="BK143"/>
  <c r="J128"/>
  <c r="J177"/>
  <c r="BK265"/>
  <c r="J243"/>
  <c r="BK185"/>
  <c r="BK262"/>
  <c r="BK169"/>
  <c r="BK253"/>
  <c r="J184"/>
  <c r="J224"/>
  <c r="BK129"/>
  <c r="BK170"/>
  <c r="J217" i="9"/>
  <c r="J230"/>
  <c r="J226"/>
  <c r="J221"/>
  <c r="BK220"/>
  <c r="BK216"/>
  <c r="BK208"/>
  <c r="J194"/>
  <c r="BK191"/>
  <c r="J186"/>
  <c r="BK152"/>
  <c r="J273"/>
  <c r="J252"/>
  <c r="BK240"/>
  <c r="J227"/>
  <c r="J134"/>
  <c r="J277"/>
  <c r="BK172"/>
  <c r="BK231"/>
  <c r="J268"/>
  <c r="J219"/>
  <c r="BK193"/>
  <c r="J128"/>
  <c r="J184"/>
  <c r="J261"/>
  <c r="BK166"/>
  <c r="J215"/>
  <c r="BK167"/>
  <c r="BK221"/>
  <c r="J161"/>
  <c r="BK164" i="10"/>
  <c r="J167"/>
  <c r="J209"/>
  <c r="BK153"/>
  <c r="BK141" i="2"/>
  <c r="J133"/>
  <c r="BK142"/>
  <c r="F33"/>
  <c r="J248" i="3"/>
  <c r="BK345"/>
  <c r="J249"/>
  <c r="J345"/>
  <c r="J264"/>
  <c r="J168"/>
  <c r="BK338"/>
  <c r="BK319"/>
  <c r="BK173"/>
  <c r="BK163"/>
  <c r="J321"/>
  <c r="BK385"/>
  <c r="BK364"/>
  <c r="J253"/>
  <c r="BK314"/>
  <c r="J243"/>
  <c r="J159"/>
  <c r="J368"/>
  <c r="BK291"/>
  <c r="BK352"/>
  <c r="BK268"/>
  <c r="J199"/>
  <c r="J314"/>
  <c r="BK264"/>
  <c r="BK221"/>
  <c r="BK171"/>
  <c r="BK227"/>
  <c r="BK188"/>
  <c r="J322"/>
  <c r="J238"/>
  <c r="BK170"/>
  <c r="BK310"/>
  <c r="BK185"/>
  <c r="BK143" i="4"/>
  <c r="J131"/>
  <c r="BK129"/>
  <c r="BK128" i="5"/>
  <c r="BK152"/>
  <c r="J157"/>
  <c r="BK135"/>
  <c r="J165"/>
  <c r="BK172"/>
  <c r="BK138"/>
  <c r="J125" i="6"/>
  <c r="BK138"/>
  <c r="J132"/>
  <c r="J140" i="7"/>
  <c r="BK161"/>
  <c r="BK137"/>
  <c r="BK155"/>
  <c r="J135"/>
  <c r="J183"/>
  <c r="J127"/>
  <c r="BK146"/>
  <c r="BK144"/>
  <c r="BK157"/>
  <c r="BK193" i="8"/>
  <c r="J130"/>
  <c r="J241"/>
  <c r="J202"/>
  <c r="BK148"/>
  <c r="BK217"/>
  <c r="J151"/>
  <c r="BK168"/>
  <c r="BK257"/>
  <c r="BK177"/>
  <c r="J259"/>
  <c r="J163"/>
  <c r="J188"/>
  <c r="BK171"/>
  <c r="BK226"/>
  <c r="J220" i="9"/>
  <c r="BK205"/>
  <c r="BK259"/>
  <c r="J142"/>
  <c r="BK249"/>
  <c r="BK178"/>
  <c r="BK285"/>
  <c r="J202"/>
  <c r="J169"/>
  <c r="J253"/>
  <c r="J241"/>
  <c r="J224" i="10"/>
  <c r="J177"/>
  <c r="BK218"/>
  <c r="J210"/>
  <c r="BK212"/>
  <c r="J183"/>
  <c r="J161"/>
  <c r="BK135"/>
  <c r="J148"/>
  <c r="J129" i="2"/>
  <c r="F35"/>
  <c r="BK145" i="3"/>
  <c r="BK302"/>
  <c r="J359"/>
  <c r="BK288"/>
  <c r="J237"/>
  <c r="BK161"/>
  <c r="BK363"/>
  <c r="J233"/>
  <c r="J236"/>
  <c r="J182"/>
  <c r="BK148"/>
  <c r="J375"/>
  <c r="J228"/>
  <c r="BK322"/>
  <c r="J158"/>
  <c r="J344"/>
  <c r="J231"/>
  <c r="BK351"/>
  <c r="BK240"/>
  <c r="BK191"/>
  <c r="J221"/>
  <c r="J159" i="6"/>
  <c r="BK124"/>
  <c r="J134"/>
  <c r="J150"/>
  <c r="J141"/>
  <c r="BK159"/>
  <c r="J155"/>
  <c r="BK127"/>
  <c r="J127"/>
  <c r="J148"/>
  <c r="BK154"/>
  <c r="BK153" i="7"/>
  <c r="J169"/>
  <c r="J150"/>
  <c r="J184"/>
  <c r="J146"/>
  <c r="J178"/>
  <c r="BK168"/>
  <c r="BK158"/>
  <c r="BK175"/>
  <c r="J145"/>
  <c r="BK167"/>
  <c r="BK151"/>
  <c r="J197" i="8"/>
  <c r="BK158"/>
  <c r="J187"/>
  <c r="J154"/>
  <c r="BK198"/>
  <c r="BK206"/>
  <c r="J246"/>
  <c r="J193"/>
  <c r="J265"/>
  <c r="J180"/>
  <c r="J260"/>
  <c r="J220"/>
  <c r="J255"/>
  <c r="J232"/>
  <c r="J204"/>
  <c r="BK173"/>
  <c r="BK260"/>
  <c r="J211"/>
  <c r="BK130"/>
  <c r="BK196"/>
  <c r="J221"/>
  <c r="BK186"/>
  <c r="BK229"/>
  <c r="BK227"/>
  <c r="J288" i="9"/>
  <c r="BK226"/>
  <c r="BK288"/>
  <c r="BK147"/>
  <c r="J158"/>
  <c r="BK278"/>
  <c r="BK233"/>
  <c r="BK144"/>
  <c r="J259"/>
  <c r="J208"/>
  <c r="J239"/>
  <c r="J163"/>
  <c r="J125"/>
  <c r="J159"/>
  <c r="BK209"/>
  <c r="J136"/>
  <c r="BK235"/>
  <c r="J177"/>
  <c r="BK134"/>
  <c r="BK239"/>
  <c r="J171"/>
  <c r="J278"/>
  <c r="BK175"/>
  <c r="J201"/>
  <c r="J291"/>
  <c r="BK222"/>
  <c r="BK269"/>
  <c r="BK171"/>
  <c r="J245"/>
  <c r="J185"/>
  <c r="J166" i="10"/>
  <c r="J141"/>
  <c r="J204"/>
  <c r="J159"/>
  <c r="J155"/>
  <c r="J181"/>
  <c r="J145"/>
  <c r="BK154"/>
  <c r="BK189"/>
  <c r="J141" i="2"/>
  <c r="J128"/>
  <c r="J150"/>
  <c r="BK128"/>
  <c r="BK134"/>
  <c r="J126"/>
  <c r="BK307" i="3"/>
  <c r="BK249"/>
  <c r="J144"/>
  <c r="BK256"/>
  <c r="BK183"/>
  <c r="BK375"/>
  <c r="BK348"/>
  <c r="J215"/>
  <c r="BK378"/>
  <c r="J357"/>
  <c r="J288"/>
  <c r="J218"/>
  <c r="BK223"/>
  <c r="J178"/>
  <c r="BK273"/>
  <c r="J207"/>
  <c r="BK297"/>
  <c r="BK222"/>
  <c r="BK371"/>
  <c r="J282"/>
  <c r="J181"/>
  <c r="J313"/>
  <c r="BK245"/>
  <c r="BK136" i="4"/>
  <c r="BK141"/>
  <c r="J144"/>
  <c r="BK142"/>
  <c r="J137"/>
  <c r="BK153" i="5"/>
  <c r="J166"/>
  <c r="BK134"/>
  <c r="J158" i="6"/>
  <c r="BK162"/>
  <c r="J133"/>
  <c r="BK186" i="7"/>
  <c r="BK159"/>
  <c r="BK172"/>
  <c r="J131"/>
  <c r="BK156"/>
  <c r="BK160"/>
  <c r="BK171"/>
  <c r="BK170"/>
  <c r="J172"/>
  <c r="BK207" i="8"/>
  <c r="J248"/>
  <c r="J158"/>
  <c r="BK255"/>
  <c r="J215"/>
  <c r="BK244"/>
  <c r="J225"/>
  <c r="J166"/>
  <c r="BK233"/>
  <c r="J176"/>
  <c r="J271" i="9"/>
  <c r="J143"/>
  <c r="BK282"/>
  <c r="J257"/>
  <c r="BK136"/>
  <c r="J213"/>
  <c r="BK232"/>
  <c r="BK264"/>
  <c r="J283"/>
  <c r="J198"/>
  <c r="J290"/>
  <c r="BK219"/>
  <c r="BK165"/>
  <c r="J265"/>
  <c r="J216"/>
  <c r="J151"/>
  <c r="J275"/>
  <c r="BK253"/>
  <c r="J149"/>
  <c r="BK196" i="10"/>
  <c r="J200"/>
  <c r="J130"/>
  <c r="BK157"/>
  <c r="BK137"/>
  <c r="BK163"/>
  <c r="J147"/>
  <c r="BK186"/>
  <c r="J137" i="2"/>
  <c r="BK146"/>
  <c r="J131"/>
  <c r="J132"/>
  <c r="J350" i="3"/>
  <c r="BK301"/>
  <c r="BK233"/>
  <c r="BK344"/>
  <c r="J235"/>
  <c r="J303"/>
  <c r="BK216"/>
  <c r="J148"/>
  <c r="BK298"/>
  <c r="BK192"/>
  <c r="J164"/>
  <c r="BK325"/>
  <c r="BK274"/>
  <c r="J227"/>
  <c r="J377"/>
  <c r="BK355"/>
  <c r="J257"/>
  <c r="BK153"/>
  <c r="J296"/>
  <c r="J206"/>
  <c r="J179"/>
  <c r="BK143"/>
  <c r="J340"/>
  <c r="J223"/>
  <c r="J281"/>
  <c r="BK178"/>
  <c r="BK381"/>
  <c r="J343"/>
  <c r="J360"/>
  <c r="BK255"/>
  <c r="BK197"/>
  <c r="J346"/>
  <c r="J277"/>
  <c r="J149"/>
  <c r="BK127" i="4"/>
  <c r="J125"/>
  <c r="J133"/>
  <c r="J124"/>
  <c r="J134" i="5"/>
  <c r="BK149"/>
  <c r="J143"/>
  <c r="J154"/>
  <c r="J129"/>
  <c r="BK159"/>
  <c r="J140"/>
  <c r="J152" i="6"/>
  <c r="BK157"/>
  <c r="J151"/>
  <c r="BK127" i="7"/>
  <c r="BK178"/>
  <c r="BK145"/>
  <c r="J168"/>
  <c r="BK138"/>
  <c r="BK131"/>
  <c r="J173"/>
  <c r="J154"/>
  <c r="J164"/>
  <c r="BK134"/>
  <c r="J164" i="8"/>
  <c r="BK135"/>
  <c r="BK210"/>
  <c r="J227"/>
  <c r="BK191"/>
  <c r="J257"/>
  <c r="BK134"/>
  <c r="BK172"/>
  <c r="J129"/>
  <c r="BK254" i="9"/>
  <c r="BK260"/>
  <c r="J193"/>
  <c r="BK290"/>
  <c r="J232"/>
  <c r="BK170"/>
  <c r="BK277"/>
  <c r="J164"/>
  <c r="BK181"/>
  <c r="BK273"/>
  <c r="BK224"/>
  <c r="BK289"/>
  <c r="BK194"/>
  <c r="BK237"/>
  <c r="BK141"/>
  <c r="J218" i="10"/>
  <c r="BK144"/>
  <c r="J163"/>
  <c r="J160"/>
  <c r="J149"/>
  <c r="BK141"/>
  <c r="BK193"/>
  <c r="F37" i="11"/>
  <c r="BK139" i="2" l="1"/>
  <c r="J139" s="1"/>
  <c r="J100" s="1"/>
  <c r="T141" i="3"/>
  <c r="R162"/>
  <c r="T172"/>
  <c r="P209"/>
  <c r="T225"/>
  <c r="R252"/>
  <c r="BK299"/>
  <c r="J299"/>
  <c r="J112" s="1"/>
  <c r="T335"/>
  <c r="BK374"/>
  <c r="J374"/>
  <c r="J118" s="1"/>
  <c r="R127" i="5"/>
  <c r="P158"/>
  <c r="P167"/>
  <c r="P131" i="6"/>
  <c r="BK126" i="7"/>
  <c r="R167" i="8"/>
  <c r="BK238" i="9"/>
  <c r="J238" s="1"/>
  <c r="J101" s="1"/>
  <c r="BK136" i="10"/>
  <c r="J136"/>
  <c r="J99" s="1"/>
  <c r="BK184"/>
  <c r="J184"/>
  <c r="J102"/>
  <c r="T139" i="2"/>
  <c r="BK154" i="3"/>
  <c r="J154"/>
  <c r="J99"/>
  <c r="P177"/>
  <c r="P230"/>
  <c r="T252"/>
  <c r="R299"/>
  <c r="R327"/>
  <c r="BK347"/>
  <c r="J347" s="1"/>
  <c r="J115" s="1"/>
  <c r="T353"/>
  <c r="BK383"/>
  <c r="J383" s="1"/>
  <c r="J119" s="1"/>
  <c r="R132" i="4"/>
  <c r="T127" i="5"/>
  <c r="BK131" i="6"/>
  <c r="T143" i="7"/>
  <c r="R132" i="8"/>
  <c r="R213"/>
  <c r="T124" i="9"/>
  <c r="T123"/>
  <c r="P173" i="10"/>
  <c r="R140" i="9"/>
  <c r="T165" i="10"/>
  <c r="P145" i="2"/>
  <c r="BK140" i="9"/>
  <c r="BK139" s="1"/>
  <c r="J139" s="1"/>
  <c r="J99" s="1"/>
  <c r="BK173" i="10"/>
  <c r="J173" s="1"/>
  <c r="J101" s="1"/>
  <c r="BK145" i="2"/>
  <c r="J145" s="1"/>
  <c r="J102" s="1"/>
  <c r="P141" i="3"/>
  <c r="P162"/>
  <c r="P172"/>
  <c r="R230"/>
  <c r="P280"/>
  <c r="T294"/>
  <c r="BK123" i="4"/>
  <c r="J123" s="1"/>
  <c r="J98" s="1"/>
  <c r="BK142" i="5"/>
  <c r="BK141" s="1"/>
  <c r="J141" s="1"/>
  <c r="J100" s="1"/>
  <c r="P162"/>
  <c r="P161"/>
  <c r="T182" i="7"/>
  <c r="BK125" i="8"/>
  <c r="BK124" s="1"/>
  <c r="J124" s="1"/>
  <c r="J97" s="1"/>
  <c r="BK147"/>
  <c r="J147" s="1"/>
  <c r="J101" s="1"/>
  <c r="R147"/>
  <c r="BK244" i="9"/>
  <c r="J244" s="1"/>
  <c r="J102" s="1"/>
  <c r="BK126" i="10"/>
  <c r="J126" s="1"/>
  <c r="J98" s="1"/>
  <c r="BK206"/>
  <c r="BK125" s="1"/>
  <c r="BK124" s="1"/>
  <c r="J124" s="1"/>
  <c r="J96" s="1"/>
  <c r="BK177" i="3"/>
  <c r="J177"/>
  <c r="J102" s="1"/>
  <c r="BK230"/>
  <c r="J230" s="1"/>
  <c r="J106" s="1"/>
  <c r="P252"/>
  <c r="R280"/>
  <c r="T299"/>
  <c r="BK353"/>
  <c r="J353" s="1"/>
  <c r="J116" s="1"/>
  <c r="T374"/>
  <c r="P123" i="4"/>
  <c r="BK127" i="5"/>
  <c r="J127" s="1"/>
  <c r="J98" s="1"/>
  <c r="P142"/>
  <c r="P141" s="1"/>
  <c r="T158"/>
  <c r="BK167"/>
  <c r="J167"/>
  <c r="J105" s="1"/>
  <c r="T131" i="6"/>
  <c r="BK143" i="7"/>
  <c r="J143"/>
  <c r="J100" s="1"/>
  <c r="P182"/>
  <c r="BK132" i="8"/>
  <c r="J132"/>
  <c r="J100" s="1"/>
  <c r="P167"/>
  <c r="BK124" i="9"/>
  <c r="J124"/>
  <c r="J98" s="1"/>
  <c r="R238"/>
  <c r="R206" i="10"/>
  <c r="P139" i="2"/>
  <c r="P138" s="1"/>
  <c r="T154" i="3"/>
  <c r="R172"/>
  <c r="T209"/>
  <c r="T262"/>
  <c r="R294"/>
  <c r="R335"/>
  <c r="T366"/>
  <c r="R136" i="5"/>
  <c r="R158"/>
  <c r="R167"/>
  <c r="P123" i="6"/>
  <c r="P122" s="1"/>
  <c r="BK160"/>
  <c r="J160" s="1"/>
  <c r="J101" s="1"/>
  <c r="P126" i="7"/>
  <c r="T177"/>
  <c r="T176" s="1"/>
  <c r="BK213" i="8"/>
  <c r="J213" s="1"/>
  <c r="J103" s="1"/>
  <c r="P244" i="9"/>
  <c r="P206" i="10"/>
  <c r="T140" i="9"/>
  <c r="T184" i="10"/>
  <c r="R139" i="2"/>
  <c r="T162" i="3"/>
  <c r="R209"/>
  <c r="BK252"/>
  <c r="J252" s="1"/>
  <c r="J107" s="1"/>
  <c r="BK280"/>
  <c r="J280" s="1"/>
  <c r="J109" s="1"/>
  <c r="P294"/>
  <c r="P327"/>
  <c r="R353"/>
  <c r="R366"/>
  <c r="R383"/>
  <c r="T123" i="4"/>
  <c r="P127" i="5"/>
  <c r="T136"/>
  <c r="BK162"/>
  <c r="J162" s="1"/>
  <c r="J104" s="1"/>
  <c r="R131" i="6"/>
  <c r="P143" i="7"/>
  <c r="R182"/>
  <c r="R125" i="8"/>
  <c r="R124" s="1"/>
  <c r="T213"/>
  <c r="R124" i="9"/>
  <c r="R123" s="1"/>
  <c r="T238"/>
  <c r="T126" i="10"/>
  <c r="BK165"/>
  <c r="J165" s="1"/>
  <c r="J100" s="1"/>
  <c r="BK226"/>
  <c r="J226" s="1"/>
  <c r="J104" s="1"/>
  <c r="R125" i="2"/>
  <c r="R124"/>
  <c r="P154" i="3"/>
  <c r="R177"/>
  <c r="BK225"/>
  <c r="J225"/>
  <c r="J104" s="1"/>
  <c r="BK262"/>
  <c r="J262" s="1"/>
  <c r="J108" s="1"/>
  <c r="BK287"/>
  <c r="J287" s="1"/>
  <c r="J110" s="1"/>
  <c r="BK294"/>
  <c r="BK229" s="1"/>
  <c r="J229" s="1"/>
  <c r="J105" s="1"/>
  <c r="P335"/>
  <c r="T347"/>
  <c r="P374"/>
  <c r="BK132" i="4"/>
  <c r="J132" s="1"/>
  <c r="J100" s="1"/>
  <c r="BK136" i="5"/>
  <c r="J136" s="1"/>
  <c r="J99" s="1"/>
  <c r="BK158"/>
  <c r="J158" s="1"/>
  <c r="J102" s="1"/>
  <c r="T167"/>
  <c r="BK123" i="6"/>
  <c r="J123" s="1"/>
  <c r="J98" s="1"/>
  <c r="P160"/>
  <c r="T126" i="7"/>
  <c r="T125"/>
  <c r="T124" s="1"/>
  <c r="P177"/>
  <c r="P176" s="1"/>
  <c r="T167" i="8"/>
  <c r="P126" i="10"/>
  <c r="T206"/>
  <c r="BK141" i="3"/>
  <c r="J141"/>
  <c r="J98" s="1"/>
  <c r="R154"/>
  <c r="BK172"/>
  <c r="J172"/>
  <c r="J101" s="1"/>
  <c r="T230"/>
  <c r="T280"/>
  <c r="R287"/>
  <c r="BK327"/>
  <c r="J327" s="1"/>
  <c r="J113" s="1"/>
  <c r="P347"/>
  <c r="P366"/>
  <c r="T383"/>
  <c r="R123" i="4"/>
  <c r="R122"/>
  <c r="R121" s="1"/>
  <c r="R142" i="5"/>
  <c r="R141" s="1"/>
  <c r="R162"/>
  <c r="R161" s="1"/>
  <c r="R123" i="6"/>
  <c r="R122" s="1"/>
  <c r="T160"/>
  <c r="R143" i="7"/>
  <c r="BK182"/>
  <c r="J182" s="1"/>
  <c r="J104" s="1"/>
  <c r="T125" i="8"/>
  <c r="T124" s="1"/>
  <c r="P147"/>
  <c r="T147"/>
  <c r="R244" i="9"/>
  <c r="R184" i="10"/>
  <c r="T125" i="2"/>
  <c r="T124"/>
  <c r="BK162" i="3"/>
  <c r="J162" s="1"/>
  <c r="J100" s="1"/>
  <c r="T177"/>
  <c r="P225"/>
  <c r="R262"/>
  <c r="P299"/>
  <c r="T327"/>
  <c r="P353"/>
  <c r="R374"/>
  <c r="T132" i="4"/>
  <c r="T142" i="5"/>
  <c r="T141" s="1"/>
  <c r="T162"/>
  <c r="T161" s="1"/>
  <c r="T123" i="6"/>
  <c r="T122" s="1"/>
  <c r="R160"/>
  <c r="BK177" i="7"/>
  <c r="J177"/>
  <c r="J103" s="1"/>
  <c r="BK167" i="8"/>
  <c r="J167" s="1"/>
  <c r="J102" s="1"/>
  <c r="P124" i="9"/>
  <c r="P123" s="1"/>
  <c r="P238"/>
  <c r="R126" i="10"/>
  <c r="BK125" i="2"/>
  <c r="BK124" s="1"/>
  <c r="J124" s="1"/>
  <c r="J97" s="1"/>
  <c r="T145"/>
  <c r="P132" i="8"/>
  <c r="P213"/>
  <c r="P136" i="10"/>
  <c r="P184"/>
  <c r="T226"/>
  <c r="P125" i="2"/>
  <c r="P124"/>
  <c r="BK209" i="3"/>
  <c r="J209" s="1"/>
  <c r="J103" s="1"/>
  <c r="R225"/>
  <c r="R140" s="1"/>
  <c r="P262"/>
  <c r="P287"/>
  <c r="T287"/>
  <c r="BK335"/>
  <c r="J335" s="1"/>
  <c r="J114" s="1"/>
  <c r="R347"/>
  <c r="BK366"/>
  <c r="J366" s="1"/>
  <c r="J117" s="1"/>
  <c r="P383"/>
  <c r="P132" i="4"/>
  <c r="P136" i="5"/>
  <c r="R126" i="7"/>
  <c r="R125" s="1"/>
  <c r="R177"/>
  <c r="R176" s="1"/>
  <c r="T132" i="8"/>
  <c r="T131"/>
  <c r="R136" i="10"/>
  <c r="R165"/>
  <c r="R173"/>
  <c r="R226"/>
  <c r="R145" i="2"/>
  <c r="R141" i="3"/>
  <c r="P125" i="8"/>
  <c r="P124" s="1"/>
  <c r="T244" i="9"/>
  <c r="P140"/>
  <c r="P139"/>
  <c r="T136" i="10"/>
  <c r="P165"/>
  <c r="T173"/>
  <c r="P226"/>
  <c r="BK141" i="7"/>
  <c r="J141" s="1"/>
  <c r="J99" s="1"/>
  <c r="BK145" i="4"/>
  <c r="J145" s="1"/>
  <c r="J101" s="1"/>
  <c r="BK174" i="7"/>
  <c r="J174"/>
  <c r="J101" s="1"/>
  <c r="BK130" i="4"/>
  <c r="J130"/>
  <c r="J99"/>
  <c r="BK143" i="2"/>
  <c r="J143" s="1"/>
  <c r="J101" s="1"/>
  <c r="BK149"/>
  <c r="J149" s="1"/>
  <c r="J103" s="1"/>
  <c r="BK120" i="11"/>
  <c r="J120"/>
  <c r="J98" s="1"/>
  <c r="J91"/>
  <c r="E85"/>
  <c r="J112"/>
  <c r="BF121"/>
  <c r="BB104" i="1"/>
  <c r="BD104"/>
  <c r="BC104"/>
  <c r="J91" i="10"/>
  <c r="BF140"/>
  <c r="BF156"/>
  <c r="BF180"/>
  <c r="BF183"/>
  <c r="J118"/>
  <c r="BF135"/>
  <c r="BF143"/>
  <c r="BF178"/>
  <c r="BF181"/>
  <c r="BF185"/>
  <c r="BF148"/>
  <c r="BF187"/>
  <c r="BF128"/>
  <c r="BF133"/>
  <c r="BF130"/>
  <c r="BF146"/>
  <c r="BF164"/>
  <c r="BF177"/>
  <c r="BF129"/>
  <c r="BF138"/>
  <c r="BF145"/>
  <c r="BF150"/>
  <c r="BF160"/>
  <c r="BF163"/>
  <c r="BF166"/>
  <c r="BF203"/>
  <c r="BF217"/>
  <c r="BF154"/>
  <c r="BF162"/>
  <c r="BF169"/>
  <c r="BF190"/>
  <c r="BF204"/>
  <c r="BF211"/>
  <c r="BF141"/>
  <c r="BF153"/>
  <c r="BF157"/>
  <c r="BF172"/>
  <c r="BF191"/>
  <c r="BF198"/>
  <c r="BF200"/>
  <c r="BF212"/>
  <c r="BF220"/>
  <c r="BF132"/>
  <c r="BF147"/>
  <c r="BF189"/>
  <c r="BF205"/>
  <c r="E85"/>
  <c r="BF137"/>
  <c r="BF139"/>
  <c r="BF179"/>
  <c r="BF196"/>
  <c r="BF223"/>
  <c r="BF224"/>
  <c r="BF228"/>
  <c r="BK123" i="9"/>
  <c r="J123" s="1"/>
  <c r="J97" s="1"/>
  <c r="BF149" i="10"/>
  <c r="BF152"/>
  <c r="BF170"/>
  <c r="BF175"/>
  <c r="BF201"/>
  <c r="BF207"/>
  <c r="BF213"/>
  <c r="BF225"/>
  <c r="BF227"/>
  <c r="BF131"/>
  <c r="BF155"/>
  <c r="BF161"/>
  <c r="BF174"/>
  <c r="BF176"/>
  <c r="BF208"/>
  <c r="BF215"/>
  <c r="BF218"/>
  <c r="J140" i="9"/>
  <c r="J100" s="1"/>
  <c r="BF142" i="10"/>
  <c r="BF144"/>
  <c r="BF159"/>
  <c r="BF171"/>
  <c r="BF182"/>
  <c r="BF193"/>
  <c r="BF199"/>
  <c r="BF216"/>
  <c r="BF222"/>
  <c r="BF151"/>
  <c r="BF167"/>
  <c r="BF192"/>
  <c r="BF197"/>
  <c r="BF202"/>
  <c r="BF209"/>
  <c r="BF210"/>
  <c r="BF214"/>
  <c r="BF221"/>
  <c r="BF188"/>
  <c r="BF194"/>
  <c r="BF195"/>
  <c r="BF127"/>
  <c r="BF134"/>
  <c r="BF158"/>
  <c r="BF168"/>
  <c r="BF186"/>
  <c r="BF219"/>
  <c r="BF130" i="9"/>
  <c r="BF163"/>
  <c r="BF165"/>
  <c r="BF167"/>
  <c r="BF191"/>
  <c r="BF194"/>
  <c r="BF212"/>
  <c r="BF214"/>
  <c r="BF219"/>
  <c r="BF239"/>
  <c r="J125" i="8"/>
  <c r="J98" s="1"/>
  <c r="E112" i="9"/>
  <c r="BF129"/>
  <c r="BF148"/>
  <c r="BF178"/>
  <c r="BF182"/>
  <c r="BF229"/>
  <c r="BF257"/>
  <c r="BF259"/>
  <c r="BF287"/>
  <c r="BF164"/>
  <c r="BF173"/>
  <c r="BF226"/>
  <c r="BF242"/>
  <c r="BF263"/>
  <c r="BF289"/>
  <c r="BF135"/>
  <c r="BF144"/>
  <c r="BF154"/>
  <c r="BF158"/>
  <c r="BF186"/>
  <c r="BF199"/>
  <c r="BF205"/>
  <c r="BF209"/>
  <c r="BF217"/>
  <c r="BF224"/>
  <c r="BF230"/>
  <c r="BF236"/>
  <c r="BF247"/>
  <c r="BF283"/>
  <c r="BF290"/>
  <c r="BF136"/>
  <c r="BF141"/>
  <c r="BF150"/>
  <c r="BF168"/>
  <c r="BF193"/>
  <c r="BF218"/>
  <c r="BF223"/>
  <c r="BF235"/>
  <c r="BF249"/>
  <c r="BF276"/>
  <c r="BF278"/>
  <c r="BF279"/>
  <c r="BF288"/>
  <c r="J89"/>
  <c r="BF125"/>
  <c r="BF175"/>
  <c r="BF198"/>
  <c r="BF203"/>
  <c r="BF221"/>
  <c r="BF228"/>
  <c r="BF260"/>
  <c r="BF275"/>
  <c r="BF291"/>
  <c r="BF152"/>
  <c r="BF159"/>
  <c r="BF195"/>
  <c r="BF197"/>
  <c r="BF200"/>
  <c r="BF233"/>
  <c r="BF253"/>
  <c r="BF271"/>
  <c r="BF128"/>
  <c r="BF133"/>
  <c r="BF149"/>
  <c r="BF176"/>
  <c r="BF181"/>
  <c r="BF185"/>
  <c r="BF190"/>
  <c r="BF204"/>
  <c r="BF248"/>
  <c r="BF264"/>
  <c r="BF267"/>
  <c r="BF126"/>
  <c r="BF132"/>
  <c r="BF134"/>
  <c r="BF138"/>
  <c r="BF153"/>
  <c r="BF157"/>
  <c r="BF174"/>
  <c r="BF188"/>
  <c r="BF207"/>
  <c r="BF208"/>
  <c r="BF258"/>
  <c r="J91"/>
  <c r="BF127"/>
  <c r="BF146"/>
  <c r="BF151"/>
  <c r="BF161"/>
  <c r="BF171"/>
  <c r="BF187"/>
  <c r="BF192"/>
  <c r="BF220"/>
  <c r="BF227"/>
  <c r="BF241"/>
  <c r="BF245"/>
  <c r="BF145"/>
  <c r="BF147"/>
  <c r="BF169"/>
  <c r="BF170"/>
  <c r="BF196"/>
  <c r="BF201"/>
  <c r="BF225"/>
  <c r="BF255"/>
  <c r="BF131"/>
  <c r="BF137"/>
  <c r="BF156"/>
  <c r="BF184"/>
  <c r="BF189"/>
  <c r="BF213"/>
  <c r="BF231"/>
  <c r="BF237"/>
  <c r="BF243"/>
  <c r="BF265"/>
  <c r="BF268"/>
  <c r="BF274"/>
  <c r="BF277"/>
  <c r="BF280"/>
  <c r="BF281"/>
  <c r="BF160"/>
  <c r="BF166"/>
  <c r="BF180"/>
  <c r="BF210"/>
  <c r="BF215"/>
  <c r="BF216"/>
  <c r="BF246"/>
  <c r="BF250"/>
  <c r="BF262"/>
  <c r="BF284"/>
  <c r="BF143"/>
  <c r="BF155"/>
  <c r="BF202"/>
  <c r="BF206"/>
  <c r="BF232"/>
  <c r="BF252"/>
  <c r="BF261"/>
  <c r="BF266"/>
  <c r="BF269"/>
  <c r="BF273"/>
  <c r="BF282"/>
  <c r="BF142"/>
  <c r="BF172"/>
  <c r="BF222"/>
  <c r="BF256"/>
  <c r="BF285"/>
  <c r="BF286"/>
  <c r="BF162"/>
  <c r="BF177"/>
  <c r="BF179"/>
  <c r="BF183"/>
  <c r="BF211"/>
  <c r="BF234"/>
  <c r="BF240"/>
  <c r="BF251"/>
  <c r="BF254"/>
  <c r="BF270"/>
  <c r="BF272"/>
  <c r="J126" i="7"/>
  <c r="J98" s="1"/>
  <c r="BF155" i="8"/>
  <c r="BF160"/>
  <c r="BF214"/>
  <c r="BF228"/>
  <c r="BF231"/>
  <c r="J89"/>
  <c r="BF208"/>
  <c r="BF212"/>
  <c r="BF218"/>
  <c r="BF222"/>
  <c r="BF226"/>
  <c r="BK176" i="7"/>
  <c r="J176" s="1"/>
  <c r="J102" s="1"/>
  <c r="J119" i="8"/>
  <c r="BF139"/>
  <c r="BF148"/>
  <c r="BF151"/>
  <c r="BF157"/>
  <c r="BF175"/>
  <c r="BF179"/>
  <c r="BF193"/>
  <c r="BF216"/>
  <c r="BF192"/>
  <c r="BF198"/>
  <c r="BF204"/>
  <c r="BF210"/>
  <c r="BF224"/>
  <c r="BF233"/>
  <c r="BF259"/>
  <c r="BF262"/>
  <c r="BF264"/>
  <c r="BF154"/>
  <c r="BF158"/>
  <c r="BF170"/>
  <c r="BF181"/>
  <c r="BF195"/>
  <c r="BF205"/>
  <c r="BF234"/>
  <c r="BF247"/>
  <c r="BF258"/>
  <c r="BF266"/>
  <c r="BF129"/>
  <c r="BF133"/>
  <c r="BF163"/>
  <c r="BF189"/>
  <c r="BF196"/>
  <c r="BF238"/>
  <c r="BF241"/>
  <c r="BF242"/>
  <c r="BF245"/>
  <c r="BF249"/>
  <c r="BF260"/>
  <c r="BF261"/>
  <c r="BF145"/>
  <c r="BF150"/>
  <c r="BF152"/>
  <c r="BF165"/>
  <c r="BF184"/>
  <c r="BF186"/>
  <c r="BF227"/>
  <c r="BF232"/>
  <c r="BF248"/>
  <c r="BF250"/>
  <c r="BF136"/>
  <c r="BF138"/>
  <c r="BF143"/>
  <c r="BF146"/>
  <c r="BF172"/>
  <c r="BF199"/>
  <c r="BF202"/>
  <c r="BF256"/>
  <c r="BF141"/>
  <c r="BF153"/>
  <c r="BF161"/>
  <c r="BF162"/>
  <c r="BF164"/>
  <c r="BF187"/>
  <c r="BF190"/>
  <c r="BF201"/>
  <c r="BF220"/>
  <c r="BF253"/>
  <c r="BF254"/>
  <c r="BF257"/>
  <c r="BF126"/>
  <c r="BF137"/>
  <c r="BF140"/>
  <c r="BF180"/>
  <c r="BF194"/>
  <c r="BF207"/>
  <c r="BF209"/>
  <c r="BF215"/>
  <c r="BF236"/>
  <c r="BF240"/>
  <c r="BF243"/>
  <c r="BF244"/>
  <c r="BF246"/>
  <c r="BF251"/>
  <c r="E113"/>
  <c r="BF135"/>
  <c r="BF149"/>
  <c r="BF156"/>
  <c r="BF168"/>
  <c r="BF177"/>
  <c r="BF191"/>
  <c r="BF203"/>
  <c r="BF219"/>
  <c r="BF230"/>
  <c r="BF235"/>
  <c r="BF237"/>
  <c r="BF255"/>
  <c r="BF263"/>
  <c r="BF265"/>
  <c r="BF159"/>
  <c r="BF166"/>
  <c r="BF169"/>
  <c r="BF206"/>
  <c r="BF211"/>
  <c r="BF223"/>
  <c r="BF225"/>
  <c r="BF144"/>
  <c r="BF173"/>
  <c r="BF182"/>
  <c r="BF217"/>
  <c r="BF183"/>
  <c r="BF127"/>
  <c r="BF134"/>
  <c r="BF142"/>
  <c r="BF171"/>
  <c r="BF178"/>
  <c r="BF252"/>
  <c r="BF128"/>
  <c r="BF130"/>
  <c r="BF174"/>
  <c r="BF176"/>
  <c r="BF185"/>
  <c r="BF188"/>
  <c r="BF197"/>
  <c r="BF200"/>
  <c r="BF221"/>
  <c r="BF229"/>
  <c r="BF239"/>
  <c r="BF133" i="7"/>
  <c r="BF139"/>
  <c r="BF154"/>
  <c r="BF158"/>
  <c r="BF168"/>
  <c r="BF137"/>
  <c r="BF170"/>
  <c r="BF175"/>
  <c r="BF156"/>
  <c r="BF181"/>
  <c r="BF185"/>
  <c r="BF136"/>
  <c r="BF144"/>
  <c r="BF147"/>
  <c r="BF161"/>
  <c r="J91"/>
  <c r="BF127"/>
  <c r="BF131"/>
  <c r="BF132"/>
  <c r="BF134"/>
  <c r="BF152"/>
  <c r="BF165"/>
  <c r="BF183"/>
  <c r="BF148"/>
  <c r="BF157"/>
  <c r="BF159"/>
  <c r="BF140"/>
  <c r="BF145"/>
  <c r="BF169"/>
  <c r="BF172"/>
  <c r="BF142"/>
  <c r="BF151"/>
  <c r="BF155"/>
  <c r="BF163"/>
  <c r="BF184"/>
  <c r="BF186"/>
  <c r="BF130"/>
  <c r="BF138"/>
  <c r="BF171"/>
  <c r="BF167"/>
  <c r="BF178"/>
  <c r="J131" i="6"/>
  <c r="J100" s="1"/>
  <c r="BF153" i="7"/>
  <c r="BF179"/>
  <c r="E85"/>
  <c r="J118"/>
  <c r="BF128"/>
  <c r="BF129"/>
  <c r="BF135"/>
  <c r="BF150"/>
  <c r="BF164"/>
  <c r="BF173"/>
  <c r="BF149"/>
  <c r="BF160"/>
  <c r="BF146"/>
  <c r="BF162"/>
  <c r="BF166"/>
  <c r="BF180"/>
  <c r="J91" i="6"/>
  <c r="BF127"/>
  <c r="BK126" i="5"/>
  <c r="J126" s="1"/>
  <c r="J97" s="1"/>
  <c r="BK161"/>
  <c r="J161" s="1"/>
  <c r="J103" s="1"/>
  <c r="BF135" i="6"/>
  <c r="BF141"/>
  <c r="BF149"/>
  <c r="BF156"/>
  <c r="BF129"/>
  <c r="BF146"/>
  <c r="BF125"/>
  <c r="BF134"/>
  <c r="BF139"/>
  <c r="BF144"/>
  <c r="BF152"/>
  <c r="E111"/>
  <c r="BF145"/>
  <c r="BF159"/>
  <c r="BF143"/>
  <c r="J89"/>
  <c r="BF151"/>
  <c r="BF154"/>
  <c r="BF157"/>
  <c r="BF138"/>
  <c r="BF148"/>
  <c r="BF158"/>
  <c r="BF162"/>
  <c r="BF132"/>
  <c r="BF161"/>
  <c r="BF147"/>
  <c r="BF150"/>
  <c r="BF155"/>
  <c r="BF128"/>
  <c r="BF136"/>
  <c r="BF124"/>
  <c r="BF126"/>
  <c r="BF133"/>
  <c r="BF137"/>
  <c r="BF140"/>
  <c r="BF142"/>
  <c r="BF153"/>
  <c r="BF170" i="5"/>
  <c r="BF130"/>
  <c r="BF134"/>
  <c r="BF135"/>
  <c r="BF146"/>
  <c r="BF151"/>
  <c r="BF152"/>
  <c r="BF156"/>
  <c r="BF173"/>
  <c r="BK122" i="4"/>
  <c r="BK121" s="1"/>
  <c r="J121" s="1"/>
  <c r="J30" s="1"/>
  <c r="BF154" i="5"/>
  <c r="BF163"/>
  <c r="BF172"/>
  <c r="BF145"/>
  <c r="BF149"/>
  <c r="BF138"/>
  <c r="J89"/>
  <c r="BF171"/>
  <c r="BF133"/>
  <c r="BF137"/>
  <c r="BF140"/>
  <c r="BF155"/>
  <c r="BF166"/>
  <c r="E85"/>
  <c r="BF128"/>
  <c r="BF148"/>
  <c r="BF153"/>
  <c r="BF159"/>
  <c r="BF164"/>
  <c r="BF169"/>
  <c r="J121"/>
  <c r="BF139"/>
  <c r="BF150"/>
  <c r="BF157"/>
  <c r="BF132"/>
  <c r="BF144"/>
  <c r="BF147"/>
  <c r="BF160"/>
  <c r="BF129"/>
  <c r="BF131"/>
  <c r="BF143"/>
  <c r="BF165"/>
  <c r="BF168"/>
  <c r="E111" i="4"/>
  <c r="BF126"/>
  <c r="BF127"/>
  <c r="BF136"/>
  <c r="BF144"/>
  <c r="BF146"/>
  <c r="BF133"/>
  <c r="BF138"/>
  <c r="J117"/>
  <c r="BF128"/>
  <c r="BF124"/>
  <c r="BF140"/>
  <c r="BK140" i="3"/>
  <c r="J140"/>
  <c r="J97" s="1"/>
  <c r="J115" i="4"/>
  <c r="BF129"/>
  <c r="BF131"/>
  <c r="BF134"/>
  <c r="BF135"/>
  <c r="BF139"/>
  <c r="BF142"/>
  <c r="BF137"/>
  <c r="BF141"/>
  <c r="BF125"/>
  <c r="BF143"/>
  <c r="J133" i="3"/>
  <c r="BF144"/>
  <c r="BF146"/>
  <c r="BF156"/>
  <c r="BF218"/>
  <c r="BF254"/>
  <c r="BF290"/>
  <c r="BF296"/>
  <c r="BF309"/>
  <c r="BF312"/>
  <c r="BF315"/>
  <c r="BF321"/>
  <c r="BF331"/>
  <c r="BF338"/>
  <c r="E129"/>
  <c r="BF143"/>
  <c r="BF161"/>
  <c r="BF174"/>
  <c r="BF186"/>
  <c r="BF198"/>
  <c r="BF204"/>
  <c r="BF206"/>
  <c r="BF211"/>
  <c r="BF217"/>
  <c r="BF220"/>
  <c r="BF223"/>
  <c r="BF227"/>
  <c r="BF241"/>
  <c r="BF247"/>
  <c r="BF279"/>
  <c r="BF318"/>
  <c r="BF323"/>
  <c r="BF342"/>
  <c r="BF354"/>
  <c r="BF368"/>
  <c r="BF142"/>
  <c r="BF166"/>
  <c r="BF191"/>
  <c r="BF194"/>
  <c r="BF196"/>
  <c r="BF216"/>
  <c r="BF224"/>
  <c r="BF283"/>
  <c r="BF292"/>
  <c r="BF301"/>
  <c r="BF149"/>
  <c r="BF159"/>
  <c r="BF178"/>
  <c r="BF181"/>
  <c r="BF200"/>
  <c r="BF201"/>
  <c r="BF208"/>
  <c r="BF212"/>
  <c r="BF236"/>
  <c r="BF256"/>
  <c r="BF307"/>
  <c r="BF311"/>
  <c r="BF313"/>
  <c r="BF314"/>
  <c r="BF317"/>
  <c r="BF324"/>
  <c r="BF175"/>
  <c r="BF184"/>
  <c r="BF265"/>
  <c r="BF272"/>
  <c r="BF276"/>
  <c r="BF284"/>
  <c r="BF329"/>
  <c r="BF369"/>
  <c r="BF373"/>
  <c r="BF150"/>
  <c r="BF152"/>
  <c r="BF160"/>
  <c r="BF171"/>
  <c r="BF179"/>
  <c r="BF189"/>
  <c r="BF197"/>
  <c r="BF202"/>
  <c r="BF207"/>
  <c r="BF244"/>
  <c r="BF249"/>
  <c r="BF257"/>
  <c r="BF305"/>
  <c r="BF325"/>
  <c r="BF345"/>
  <c r="BF363"/>
  <c r="BF370"/>
  <c r="BF382"/>
  <c r="J135"/>
  <c r="BF148"/>
  <c r="BF153"/>
  <c r="BF165"/>
  <c r="BF205"/>
  <c r="BF248"/>
  <c r="BF253"/>
  <c r="BF259"/>
  <c r="BF266"/>
  <c r="BF275"/>
  <c r="BF316"/>
  <c r="BF319"/>
  <c r="BF337"/>
  <c r="BF351"/>
  <c r="BF359"/>
  <c r="BF158"/>
  <c r="BF187"/>
  <c r="BF188"/>
  <c r="BF193"/>
  <c r="BF195"/>
  <c r="BF226"/>
  <c r="BF237"/>
  <c r="BF268"/>
  <c r="BF285"/>
  <c r="BF288"/>
  <c r="BF298"/>
  <c r="BF375"/>
  <c r="BF380"/>
  <c r="BF145"/>
  <c r="BF182"/>
  <c r="BF183"/>
  <c r="BF190"/>
  <c r="BF210"/>
  <c r="BF213"/>
  <c r="BF214"/>
  <c r="BF222"/>
  <c r="BF233"/>
  <c r="BF255"/>
  <c r="BF271"/>
  <c r="BF274"/>
  <c r="BF281"/>
  <c r="BF282"/>
  <c r="BF297"/>
  <c r="BF310"/>
  <c r="BF322"/>
  <c r="BF330"/>
  <c r="BF332"/>
  <c r="BF339"/>
  <c r="BF352"/>
  <c r="BF355"/>
  <c r="BF365"/>
  <c r="BF372"/>
  <c r="BF379"/>
  <c r="BF384"/>
  <c r="BF385"/>
  <c r="BF147"/>
  <c r="BF168"/>
  <c r="BF232"/>
  <c r="BF242"/>
  <c r="BF267"/>
  <c r="BF269"/>
  <c r="BF308"/>
  <c r="BF328"/>
  <c r="BF334"/>
  <c r="BF341"/>
  <c r="BF349"/>
  <c r="BF361"/>
  <c r="BF371"/>
  <c r="BF376"/>
  <c r="BF377"/>
  <c r="BF378"/>
  <c r="BF381"/>
  <c r="J125" i="2"/>
  <c r="J98" s="1"/>
  <c r="BF164" i="3"/>
  <c r="BF173"/>
  <c r="BF176"/>
  <c r="BF215"/>
  <c r="BF258"/>
  <c r="BF286"/>
  <c r="BF289"/>
  <c r="BF295"/>
  <c r="BF302"/>
  <c r="BF306"/>
  <c r="BF336"/>
  <c r="BF344"/>
  <c r="BF350"/>
  <c r="BF356"/>
  <c r="BF367"/>
  <c r="BF157"/>
  <c r="BF169"/>
  <c r="BF180"/>
  <c r="BF231"/>
  <c r="BF234"/>
  <c r="BF246"/>
  <c r="BF264"/>
  <c r="BF320"/>
  <c r="BF333"/>
  <c r="BF340"/>
  <c r="BF343"/>
  <c r="BF346"/>
  <c r="BF300"/>
  <c r="BF303"/>
  <c r="BF170"/>
  <c r="BF199"/>
  <c r="BF228"/>
  <c r="BF235"/>
  <c r="BF238"/>
  <c r="BF243"/>
  <c r="BF261"/>
  <c r="BF278"/>
  <c r="BF291"/>
  <c r="BF357"/>
  <c r="BF362"/>
  <c r="BF219"/>
  <c r="BF240"/>
  <c r="BF250"/>
  <c r="BF251"/>
  <c r="BF260"/>
  <c r="BF270"/>
  <c r="BF277"/>
  <c r="BF293"/>
  <c r="BF304"/>
  <c r="BF326"/>
  <c r="BF348"/>
  <c r="BF358"/>
  <c r="BF360"/>
  <c r="BF151"/>
  <c r="BF155"/>
  <c r="BF163"/>
  <c r="BF167"/>
  <c r="BF185"/>
  <c r="BF192"/>
  <c r="BF203"/>
  <c r="BF221"/>
  <c r="BF239"/>
  <c r="BF245"/>
  <c r="BF263"/>
  <c r="BF273"/>
  <c r="BF364"/>
  <c r="BF127" i="2"/>
  <c r="BF135"/>
  <c r="BF136"/>
  <c r="BF148"/>
  <c r="AZ95" i="1"/>
  <c r="E85" i="2"/>
  <c r="J89"/>
  <c r="J91"/>
  <c r="BF128"/>
  <c r="BF130"/>
  <c r="BF131"/>
  <c r="BB95" i="1"/>
  <c r="BC95"/>
  <c r="BF146" i="2"/>
  <c r="BF144"/>
  <c r="BF126"/>
  <c r="BF129"/>
  <c r="BF132"/>
  <c r="BF133"/>
  <c r="BF134"/>
  <c r="BF137"/>
  <c r="BF140"/>
  <c r="BF147"/>
  <c r="AV95" i="1"/>
  <c r="BF141" i="2"/>
  <c r="BF142"/>
  <c r="BF150"/>
  <c r="BD95" i="1"/>
  <c r="F37" i="3"/>
  <c r="BD96" i="1" s="1"/>
  <c r="J33" i="11"/>
  <c r="AV104" i="1"/>
  <c r="F36" i="3"/>
  <c r="BC96" i="1" s="1"/>
  <c r="J33" i="5"/>
  <c r="AV98" i="1"/>
  <c r="F35" i="6"/>
  <c r="BB99" i="1" s="1"/>
  <c r="F37" i="8"/>
  <c r="BD101" i="1"/>
  <c r="F37" i="10"/>
  <c r="BD103" i="1" s="1"/>
  <c r="F35" i="3"/>
  <c r="BB96" i="1"/>
  <c r="F33" i="10"/>
  <c r="AZ103" i="1" s="1"/>
  <c r="F33" i="3"/>
  <c r="AZ96" i="1"/>
  <c r="F33" i="4"/>
  <c r="AZ97" i="1" s="1"/>
  <c r="F36" i="5"/>
  <c r="BC98" i="1"/>
  <c r="F37" i="7"/>
  <c r="BD100" i="1" s="1"/>
  <c r="F35" i="9"/>
  <c r="BB102" i="1"/>
  <c r="F36" i="4"/>
  <c r="BC97" i="1" s="1"/>
  <c r="F37" i="6"/>
  <c r="BD99" i="1"/>
  <c r="F35" i="8"/>
  <c r="BB101" i="1" s="1"/>
  <c r="F36" i="10"/>
  <c r="BC103" i="1"/>
  <c r="F35" i="4"/>
  <c r="BB97" i="1" s="1"/>
  <c r="F36" i="6"/>
  <c r="BC99" i="1"/>
  <c r="F36" i="8"/>
  <c r="BC101" i="1" s="1"/>
  <c r="J33" i="10"/>
  <c r="AV103" i="1"/>
  <c r="F33" i="5"/>
  <c r="AZ98" i="1" s="1"/>
  <c r="F33" i="6"/>
  <c r="AZ99" i="1"/>
  <c r="F35" i="7"/>
  <c r="BB100" i="1" s="1"/>
  <c r="F36" i="9"/>
  <c r="BC102" i="1"/>
  <c r="J33" i="4"/>
  <c r="AV97" i="1" s="1"/>
  <c r="J33" i="6"/>
  <c r="AV99" i="1"/>
  <c r="F36" i="7"/>
  <c r="BC100" i="1" s="1"/>
  <c r="F33" i="9"/>
  <c r="AZ102" i="1"/>
  <c r="F35" i="5"/>
  <c r="BB98" i="1"/>
  <c r="J33" i="7"/>
  <c r="AV100" i="1" s="1"/>
  <c r="J33" i="8"/>
  <c r="AV101" i="1"/>
  <c r="F35" i="10"/>
  <c r="BB103" i="1" s="1"/>
  <c r="F37" i="4"/>
  <c r="BD97" i="1"/>
  <c r="F37" i="5"/>
  <c r="BD98" i="1" s="1"/>
  <c r="F33" i="8"/>
  <c r="AZ101" i="1"/>
  <c r="F37" i="9"/>
  <c r="BD102" i="1" s="1"/>
  <c r="F33" i="7"/>
  <c r="AZ100" i="1"/>
  <c r="J33" i="9"/>
  <c r="AV102" i="1" s="1"/>
  <c r="J33" i="3"/>
  <c r="AV96" i="1"/>
  <c r="F34" i="11"/>
  <c r="BA104" i="1" s="1"/>
  <c r="R124" i="7" l="1"/>
  <c r="P123" i="2"/>
  <c r="AU95" i="1" s="1"/>
  <c r="BK131" i="8"/>
  <c r="J131" s="1"/>
  <c r="J99" s="1"/>
  <c r="BK122" i="6"/>
  <c r="J122" s="1"/>
  <c r="J97" s="1"/>
  <c r="J294" i="3"/>
  <c r="J111" s="1"/>
  <c r="J206" i="10"/>
  <c r="J103" s="1"/>
  <c r="J142" i="5"/>
  <c r="J101" s="1"/>
  <c r="R125" i="10"/>
  <c r="R124"/>
  <c r="T139" i="9"/>
  <c r="T122" s="1"/>
  <c r="BK130" i="6"/>
  <c r="J130"/>
  <c r="J99" s="1"/>
  <c r="T122" i="4"/>
  <c r="T121" s="1"/>
  <c r="P229" i="3"/>
  <c r="R130" i="6"/>
  <c r="R121" s="1"/>
  <c r="P122" i="9"/>
  <c r="AU102" i="1"/>
  <c r="R229" i="3"/>
  <c r="R139" s="1"/>
  <c r="R131" i="8"/>
  <c r="R123"/>
  <c r="R126" i="5"/>
  <c r="R125" s="1"/>
  <c r="T229" i="3"/>
  <c r="P125" i="10"/>
  <c r="P124" s="1"/>
  <c r="AU103" i="1" s="1"/>
  <c r="P140" i="3"/>
  <c r="P139"/>
  <c r="AU96" i="1" s="1"/>
  <c r="P125" i="7"/>
  <c r="P124"/>
  <c r="AU100" i="1"/>
  <c r="P122" i="4"/>
  <c r="P121" s="1"/>
  <c r="AU97" i="1" s="1"/>
  <c r="T125" i="10"/>
  <c r="T124" s="1"/>
  <c r="T126" i="5"/>
  <c r="T125"/>
  <c r="T138" i="2"/>
  <c r="T123" s="1"/>
  <c r="P126" i="5"/>
  <c r="P125"/>
  <c r="AU98" i="1"/>
  <c r="R138" i="2"/>
  <c r="R123" s="1"/>
  <c r="R139" i="9"/>
  <c r="R122"/>
  <c r="P131" i="8"/>
  <c r="P123" s="1"/>
  <c r="AU101" i="1" s="1"/>
  <c r="BK125" i="7"/>
  <c r="BK124" s="1"/>
  <c r="J124" s="1"/>
  <c r="J30" s="1"/>
  <c r="AG100" i="1" s="1"/>
  <c r="T140" i="3"/>
  <c r="T139"/>
  <c r="T123" i="8"/>
  <c r="T130" i="6"/>
  <c r="T121"/>
  <c r="P130"/>
  <c r="P121" s="1"/>
  <c r="AU99" i="1" s="1"/>
  <c r="BK138" i="2"/>
  <c r="J138"/>
  <c r="J99" s="1"/>
  <c r="BK119" i="11"/>
  <c r="BK118"/>
  <c r="J118"/>
  <c r="J96" s="1"/>
  <c r="J125" i="10"/>
  <c r="J97"/>
  <c r="BK122" i="9"/>
  <c r="J122" s="1"/>
  <c r="J96" s="1"/>
  <c r="BK123" i="8"/>
  <c r="J123"/>
  <c r="J96" s="1"/>
  <c r="BK125" i="5"/>
  <c r="J125" s="1"/>
  <c r="J30" s="1"/>
  <c r="AG98" i="1" s="1"/>
  <c r="AG97"/>
  <c r="J96" i="4"/>
  <c r="J122"/>
  <c r="J97" s="1"/>
  <c r="BK139" i="3"/>
  <c r="J139"/>
  <c r="J96"/>
  <c r="J34" i="4"/>
  <c r="AW97" i="1" s="1"/>
  <c r="AT97" s="1"/>
  <c r="AN97" s="1"/>
  <c r="J34" i="10"/>
  <c r="AW103" i="1" s="1"/>
  <c r="AT103" s="1"/>
  <c r="F34" i="4"/>
  <c r="BA97" i="1" s="1"/>
  <c r="F34" i="10"/>
  <c r="BA103" i="1"/>
  <c r="J34" i="5"/>
  <c r="AW98" i="1" s="1"/>
  <c r="AT98" s="1"/>
  <c r="J34" i="11"/>
  <c r="AW104" i="1"/>
  <c r="AT104" s="1"/>
  <c r="BD94"/>
  <c r="W33"/>
  <c r="J34" i="8"/>
  <c r="AW101" i="1" s="1"/>
  <c r="AT101" s="1"/>
  <c r="J34" i="2"/>
  <c r="AW95" i="1" s="1"/>
  <c r="AT95" s="1"/>
  <c r="AZ94"/>
  <c r="W29"/>
  <c r="J34" i="7"/>
  <c r="AW100" i="1" s="1"/>
  <c r="AT100" s="1"/>
  <c r="F34" i="2"/>
  <c r="BA95" i="1" s="1"/>
  <c r="J30" i="10"/>
  <c r="AG103" i="1" s="1"/>
  <c r="BB94"/>
  <c r="W31" s="1"/>
  <c r="F34" i="5"/>
  <c r="BA98" i="1" s="1"/>
  <c r="BC94"/>
  <c r="W32" s="1"/>
  <c r="J34" i="9"/>
  <c r="AW102" i="1" s="1"/>
  <c r="AT102" s="1"/>
  <c r="F34" i="9"/>
  <c r="BA102" i="1" s="1"/>
  <c r="F34" i="3"/>
  <c r="BA96" i="1"/>
  <c r="J34" i="6"/>
  <c r="AW99" i="1" s="1"/>
  <c r="AT99" s="1"/>
  <c r="F34" i="7"/>
  <c r="BA100" i="1" s="1"/>
  <c r="J34" i="3"/>
  <c r="AW96" i="1"/>
  <c r="AT96"/>
  <c r="F34" i="6"/>
  <c r="BA99" i="1" s="1"/>
  <c r="F34" i="8"/>
  <c r="BA101" i="1"/>
  <c r="J125" i="7" l="1"/>
  <c r="J97" s="1"/>
  <c r="BK123" i="2"/>
  <c r="J123" s="1"/>
  <c r="J96" s="1"/>
  <c r="BK121" i="6"/>
  <c r="J121" s="1"/>
  <c r="J30" s="1"/>
  <c r="AG99" i="1" s="1"/>
  <c r="J119" i="11"/>
  <c r="J97" s="1"/>
  <c r="AN103" i="1"/>
  <c r="J39" i="10"/>
  <c r="AN100" i="1"/>
  <c r="J96" i="7"/>
  <c r="J39"/>
  <c r="AN98" i="1"/>
  <c r="J96" i="5"/>
  <c r="J39"/>
  <c r="J39" i="4"/>
  <c r="J30" i="11"/>
  <c r="AG104" i="1" s="1"/>
  <c r="J30" i="9"/>
  <c r="AG102" i="1"/>
  <c r="AN102" s="1"/>
  <c r="J30" i="8"/>
  <c r="AG101" i="1" s="1"/>
  <c r="AN101" s="1"/>
  <c r="J30" i="3"/>
  <c r="AG96" i="1"/>
  <c r="AV94"/>
  <c r="AK29" s="1"/>
  <c r="AU94"/>
  <c r="BA94"/>
  <c r="W30" s="1"/>
  <c r="AY94"/>
  <c r="AX94"/>
  <c r="J39" i="11" l="1"/>
  <c r="J39" i="6"/>
  <c r="J96"/>
  <c r="J39" i="9"/>
  <c r="J39" i="8"/>
  <c r="J39" i="3"/>
  <c r="AN96" i="1"/>
  <c r="AN104"/>
  <c r="AN99"/>
  <c r="J30" i="2"/>
  <c r="AG95" i="1" s="1"/>
  <c r="AN95" s="1"/>
  <c r="AW94"/>
  <c r="AK30" s="1"/>
  <c r="J39" i="2" l="1"/>
  <c r="AG94" i="1"/>
  <c r="AK26" s="1"/>
  <c r="AT94"/>
  <c r="AN94" l="1"/>
  <c r="AK35"/>
</calcChain>
</file>

<file path=xl/sharedStrings.xml><?xml version="1.0" encoding="utf-8"?>
<sst xmlns="http://schemas.openxmlformats.org/spreadsheetml/2006/main" count="12962" uniqueCount="2082">
  <si>
    <t>Export Komplet</t>
  </si>
  <si>
    <t/>
  </si>
  <si>
    <t>2.0</t>
  </si>
  <si>
    <t>False</t>
  </si>
  <si>
    <t>{615daf6a-3c9b-410e-9cf3-f4fcc3e7cabb}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</si>
  <si>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</si>
  <si>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</si>
  <si>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</si>
  <si>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</si>
  <si>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</si>
  <si>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</si>
  <si>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</si>
  <si>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ab220111-ZK7</t>
  </si>
  <si>
    <t>Stavba:</t>
  </si>
  <si>
    <t>Rekonštrukcia budovy bývalej kláštornej školy na detské jasle v obci Bojná</t>
  </si>
  <si>
    <t>JKSO:</t>
  </si>
  <si>
    <t>KS:</t>
  </si>
  <si>
    <t>Miesto:</t>
  </si>
  <si>
    <t>Bojná</t>
  </si>
  <si>
    <t>Dátum:</t>
  </si>
  <si>
    <t>2. 3. 2023</t>
  </si>
  <si>
    <t>Objednávateľ:</t>
  </si>
  <si>
    <t>IČO:</t>
  </si>
  <si>
    <t>00310239</t>
  </si>
  <si>
    <t>Obec Bojná</t>
  </si>
  <si>
    <t>IČ DPH:</t>
  </si>
  <si>
    <t>Zhotoviteľ:</t>
  </si>
  <si>
    <t>36548707</t>
  </si>
  <si>
    <t>AB-STAV, s.r.o. Malý Cetín</t>
  </si>
  <si>
    <t>SK2020154246</t>
  </si>
  <si>
    <t>True</t>
  </si>
  <si>
    <t>Projektant:</t>
  </si>
  <si>
    <t xml:space="preserve"> </t>
  </si>
  <si>
    <t>Spracovateľ:</t>
  </si>
  <si>
    <t>Miroslav Čech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</si>
  <si>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</si>
  <si>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</si>
  <si>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</si>
  <si>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</si>
  <si>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</si>
  <si>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</si>
  <si>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</si>
  <si>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</si>
  <si>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</si>
  <si>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</si>
  <si>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</si>
  <si>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</si>
  <si>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</si>
  <si>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</si>
  <si>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</si>
  <si>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</si>
  <si>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</si>
  <si>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</si>
  <si>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</si>
  <si>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</si>
  <si>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</si>
  <si>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</si>
  <si>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</si>
  <si>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</si>
  <si>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</si>
  <si>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</si>
  <si>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</si>
  <si>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</si>
  <si>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</si>
  <si>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</si>
  <si>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</si>
  <si>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</si>
  <si>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</si>
  <si>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</si>
  <si>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</si>
  <si>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</si>
  <si>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</si>
  <si>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</si>
  <si>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</si>
  <si>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</si>
  <si>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</si>
  <si>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</si>
  <si>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</si>
  <si>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</si>
  <si>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</si>
  <si>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</si>
  <si>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so00</t>
  </si>
  <si>
    <t>00 - Búracie práce</t>
  </si>
  <si>
    <t>STA</t>
  </si>
  <si>
    <t>1</t>
  </si>
  <si>
    <t>{7ff37dd9-7682-4de7-9c7a-14dd4d91c2ed}</t>
  </si>
  <si>
    <t>so01</t>
  </si>
  <si>
    <t>01 - Architektúra</t>
  </si>
  <si>
    <t>{fef3093b-2e5b-41c9-a5f8-05aa56736398}</t>
  </si>
  <si>
    <t>so02</t>
  </si>
  <si>
    <t>02 - Prípojka kanalizácie</t>
  </si>
  <si>
    <t>{161b95d4-3202-4e34-8270-de8ee9eea795}</t>
  </si>
  <si>
    <t>so03</t>
  </si>
  <si>
    <t>03 - Prípojka plynu</t>
  </si>
  <si>
    <t>{1f635b53-9f0c-4ece-aa88-4cf4347d022f}</t>
  </si>
  <si>
    <t>so04</t>
  </si>
  <si>
    <t>04 - Prípojka NN</t>
  </si>
  <si>
    <t>{29c4a095-3329-4750-b9ed-1486538f8f81}</t>
  </si>
  <si>
    <t>so05</t>
  </si>
  <si>
    <t>05 - Prípojka vodovodná</t>
  </si>
  <si>
    <t>{467585ac-1f07-46bf-8bb9-db1118de3a9d}</t>
  </si>
  <si>
    <t>so06</t>
  </si>
  <si>
    <t>06 - Zdravotechnika</t>
  </si>
  <si>
    <t>{57bf277d-5703-42ba-94f6-b13d2ad4a195}</t>
  </si>
  <si>
    <t>so07</t>
  </si>
  <si>
    <t>07 - Elektroinštalácia</t>
  </si>
  <si>
    <t>{6058cfdc-a5b4-42a1-b662-03d6fb06c448}</t>
  </si>
  <si>
    <t>so08</t>
  </si>
  <si>
    <t>08 - Vykurovanie</t>
  </si>
  <si>
    <t>{9a3fa038-e59b-4aa9-b7ec-9fff4eac1e3c}</t>
  </si>
  <si>
    <t>so09</t>
  </si>
  <si>
    <t>09 - Okna</t>
  </si>
  <si>
    <t>{95edc898-04bd-4e6d-b535-b1d2bf3aeb79}</t>
  </si>
  <si>
    <t>KRYCÍ LIST ROZPOČTU</t>
  </si>
  <si>
    <t>Objekt:</t>
  </si>
  <si>
    <t>so00 - 00 - Búracie práce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</si>
  <si>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</si>
  <si>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</si>
  <si>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</si>
  <si>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</si>
  <si>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</si>
  <si>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   </t>
  </si>
  <si>
    <t xml:space="preserve">    9 - Ostatné konštrukcie a práce-búranie      </t>
  </si>
  <si>
    <t xml:space="preserve">PSV - Práce a dodávky PSV      </t>
  </si>
  <si>
    <t xml:space="preserve">    725 - Zdravotechnika - zariaďovacie predmety      </t>
  </si>
  <si>
    <t xml:space="preserve">    762 - Konštrukcie tesárske      </t>
  </si>
  <si>
    <t xml:space="preserve">    764 - Konštrukcie klampiarske      </t>
  </si>
  <si>
    <t xml:space="preserve">    766 - Konštrukcie stolárske   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</si>
  <si>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</si>
  <si>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</si>
  <si>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</si>
  <si>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</si>
  <si>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</si>
  <si>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</si>
  <si>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</si>
  <si>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</si>
  <si>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</si>
  <si>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</si>
  <si>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</si>
  <si>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</si>
  <si>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</si>
  <si>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   </t>
  </si>
  <si>
    <t>ROZPOCET</t>
  </si>
  <si>
    <t>9</t>
  </si>
  <si>
    <t xml:space="preserve">Ostatné konštrukcie a práce-búranie      </t>
  </si>
  <si>
    <t>K</t>
  </si>
  <si>
    <t>965043441</t>
  </si>
  <si>
    <t>Búranie podkladov pod dlažby, liatych dlažieb a mazanín,betón s poterom,teracom hr.do 150 mm,  plochy nad 4 m2 -2,20000t</t>
  </si>
  <si>
    <t>m3</t>
  </si>
  <si>
    <t>4</t>
  </si>
  <si>
    <t>2</t>
  </si>
  <si>
    <t>962031132</t>
  </si>
  <si>
    <t>Búranie priečok alebo vybúranie otvorov plochy nad 4 m2 z tehál pálených, plných alebo dutých hr. do 150 mm,  -0,19600t</t>
  </si>
  <si>
    <t>m2</t>
  </si>
  <si>
    <t>3</t>
  </si>
  <si>
    <t>965082930</t>
  </si>
  <si>
    <t>Odstránenie násypu pod podlahami alebo na strechách, hr.do 200 mm,  -1,40000t</t>
  </si>
  <si>
    <t>6</t>
  </si>
  <si>
    <t>978013191</t>
  </si>
  <si>
    <t>Otlčenie omietok stien vnútorných vápenných alebo vápennocementových v rozsahu do 100 %,  -0,04600t</t>
  </si>
  <si>
    <t>8</t>
  </si>
  <si>
    <t>5</t>
  </si>
  <si>
    <t>978015391</t>
  </si>
  <si>
    <t>Otlčenie omietok vonkajších priečelí zložitejších, s vyškriabaním škár, očistením muriva, v rozsahu do 100 %,  -0,05900t</t>
  </si>
  <si>
    <t>10</t>
  </si>
  <si>
    <t>979011111</t>
  </si>
  <si>
    <t>Zvislá doprava sutiny a vybúraných hmôt za prvé podlažie nad alebo pod základným podlažím</t>
  </si>
  <si>
    <t>t</t>
  </si>
  <si>
    <t>12</t>
  </si>
  <si>
    <t>7</t>
  </si>
  <si>
    <t>979011121</t>
  </si>
  <si>
    <t>Zvislá doprava sutiny a vybúraných hmôt za každé ďalšie podlažie</t>
  </si>
  <si>
    <t>14</t>
  </si>
  <si>
    <t>979081111</t>
  </si>
  <si>
    <t>Odvoz sutiny a vybúraných hmôt na skládku do 1 km</t>
  </si>
  <si>
    <t>16</t>
  </si>
  <si>
    <t>979081121</t>
  </si>
  <si>
    <t>Odvoz sutiny a vybúraných hmôt na skládku za každý ďalší 1 km</t>
  </si>
  <si>
    <t>18</t>
  </si>
  <si>
    <t>979082111</t>
  </si>
  <si>
    <t>Vnútrostavenisková doprava sutiny a vybúraných hmôt do 10 m</t>
  </si>
  <si>
    <t>11</t>
  </si>
  <si>
    <t>979082121</t>
  </si>
  <si>
    <t>Vnútrostavenisková doprava sutiny a vybúraných hmôt za každých ďalších 5 m</t>
  </si>
  <si>
    <t>22</t>
  </si>
  <si>
    <t>979089012</t>
  </si>
  <si>
    <t>Poplatok za skladovanie - betón, tehly, dlaždice (17 01 ), ostatné</t>
  </si>
  <si>
    <t>24</t>
  </si>
  <si>
    <t>PSV</t>
  </si>
  <si>
    <t xml:space="preserve">Práce a dodávky PSV      </t>
  </si>
  <si>
    <t>725</t>
  </si>
  <si>
    <t xml:space="preserve">Zdravotechnika - zariaďovacie predmety      </t>
  </si>
  <si>
    <t>13</t>
  </si>
  <si>
    <t>725110811</t>
  </si>
  <si>
    <t>Demontáž záchoda splachovacieho s nádržou alebo s tlakovým splachovačom,  -0,01933t</t>
  </si>
  <si>
    <t>súb.</t>
  </si>
  <si>
    <t>26</t>
  </si>
  <si>
    <t>725210821</t>
  </si>
  <si>
    <t>Demontáž umývadiel alebo umývadielok bez výtokovej armatúry,  -0,01946t</t>
  </si>
  <si>
    <t>28</t>
  </si>
  <si>
    <t>15</t>
  </si>
  <si>
    <t>725240812</t>
  </si>
  <si>
    <t>Demontáž sprchovej kabíny a misy bez výtokových armatúr mís,  -0,02450t</t>
  </si>
  <si>
    <t>30</t>
  </si>
  <si>
    <t>762</t>
  </si>
  <si>
    <t xml:space="preserve">Konštrukcie tesárske      </t>
  </si>
  <si>
    <t>762342811</t>
  </si>
  <si>
    <t>Demontáž latovania striech so sklonom do 60 st., pri osovej vzdialenosti lát do 0, 22 m,  -0.00700t</t>
  </si>
  <si>
    <t>32</t>
  </si>
  <si>
    <t>764</t>
  </si>
  <si>
    <t xml:space="preserve">Konštrukcie klampiarske      </t>
  </si>
  <si>
    <t>17</t>
  </si>
  <si>
    <t>764311891</t>
  </si>
  <si>
    <t>Demontáž krytiny hladkej strešnej, príplatok za sklon nad 30° do 45°</t>
  </si>
  <si>
    <t>34</t>
  </si>
  <si>
    <t>764351810</t>
  </si>
  <si>
    <t>Demontáž žľabov pododkvap. štvorhranných rovných, oblúkových, do 30° rš 250 a 330 mm,  -0,00347t</t>
  </si>
  <si>
    <t>m</t>
  </si>
  <si>
    <t>36</t>
  </si>
  <si>
    <t>19</t>
  </si>
  <si>
    <t>764451804</t>
  </si>
  <si>
    <t>Demontáž odpadových rúr štvorcových so stranou od 120 do 150 mm,  -0,00418t</t>
  </si>
  <si>
    <t>38</t>
  </si>
  <si>
    <t>766</t>
  </si>
  <si>
    <t xml:space="preserve">Konštrukcie stolárske      </t>
  </si>
  <si>
    <t>7667894</t>
  </si>
  <si>
    <t>Demontáž všetkych okien a dverí   a odvoz na skladku</t>
  </si>
  <si>
    <t>súb</t>
  </si>
  <si>
    <t>40</t>
  </si>
  <si>
    <t>so01 - 01 - Architektúra</t>
  </si>
  <si>
    <t xml:space="preserve">    1 - Zemné práce      </t>
  </si>
  <si>
    <t xml:space="preserve">    2 - Zakladanie      </t>
  </si>
  <si>
    <t xml:space="preserve">    3 - Zvislé a kompletné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</si>
  <si>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</si>
  <si>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</si>
  <si>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</si>
  <si>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      </t>
  </si>
  <si>
    <t xml:space="preserve">    711 - Izolácie proti vode a vlhkosti      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</si>
  <si>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</si>
  <si>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</si>
  <si>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</si>
  <si>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765 - Konštrukcie - krytiny tvrdé      </t>
  </si>
  <si>
    <t xml:space="preserve">    767 - Konštrukcie doplnkové kovové</t>
  </si>
  <si>
    <t xml:space="preserve">    769 - Montáže vzduchotechnických zariadení</t>
  </si>
  <si>
    <t xml:space="preserve">    771 - Podlahy z dlaždíc      </t>
  </si>
  <si>
    <t xml:space="preserve">    775 - Podlahy vlysové a parketové</t>
  </si>
  <si>
    <t xml:space="preserve">    776 - Podlahy povlakové</t>
  </si>
  <si>
    <t xml:space="preserve">    781 - Obklady      </t>
  </si>
  <si>
    <t xml:space="preserve">    784 - Maľby      </t>
  </si>
  <si>
    <t xml:space="preserve">Zemné práce      </t>
  </si>
  <si>
    <t>122201102</t>
  </si>
  <si>
    <t>Odkopávka a prekopávka nezapažená v hornine 3, nad 100 do 1000 m3</t>
  </si>
  <si>
    <t>122201109</t>
  </si>
  <si>
    <t>Odkopávky a prekopávky nezapažené. Príplatok k cenám za lepivosť horniny 3</t>
  </si>
  <si>
    <t>133201201</t>
  </si>
  <si>
    <t>Výkop šachty nezapaženej, hornina 3 do 100 m3</t>
  </si>
  <si>
    <t>133201209</t>
  </si>
  <si>
    <t>Príplatok k cenám za lepivosť horniny tr.3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</si>
  <si>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</si>
  <si>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</si>
  <si>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</si>
  <si>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</si>
  <si>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162201102</t>
  </si>
  <si>
    <t>Vodorovné premiestnenie výkopku z horniny 1-4 nad 20-50m</t>
  </si>
  <si>
    <t>162501102</t>
  </si>
  <si>
    <t>Vodorovné premiestnenie výkopku  po spevnenej ceste z  horniny tr.1-4, do 100 m3 na vzdialenosť do 3000 m</t>
  </si>
  <si>
    <t>171201201</t>
  </si>
  <si>
    <t>Uloženie sypaniny na skládky do 100 m3</t>
  </si>
  <si>
    <t>460600001</t>
  </si>
  <si>
    <t>Naloženie zeminy, odvoz do 1 km a zloženie na skládke a jazda späť</t>
  </si>
  <si>
    <t>460600002</t>
  </si>
  <si>
    <t>Príplatok za odvoz zeminy za každý ďalší km a jazda späť</t>
  </si>
  <si>
    <t>171209002</t>
  </si>
  <si>
    <t>Poplatok za skladovanie - zemina a kamenivo (17 05) ostatné</t>
  </si>
  <si>
    <t xml:space="preserve">Zakladanie      </t>
  </si>
  <si>
    <t>271573001</t>
  </si>
  <si>
    <t>Násyp pod základové  konštrukcie so zhutnením zo štrkopiesku fr.0-32 mm</t>
  </si>
  <si>
    <t>273313612</t>
  </si>
  <si>
    <t>Betón základových dosiek, prostý tr. C 20/25</t>
  </si>
  <si>
    <t>273362442</t>
  </si>
  <si>
    <t>Výstuž základových dosiek zo zvár. sietí KARI, priemer drôtu 8/8 mm, veľkosť oka 150x150 mm</t>
  </si>
  <si>
    <t>M</t>
  </si>
  <si>
    <t>313110006300</t>
  </si>
  <si>
    <t>Sieť KARI akosť BSt 500M KY 14 DIN 488 rozmer siete 6x2,4 m, veľkosť oka 150x150 mm, drôt D 8/8 mm</t>
  </si>
  <si>
    <t>274361821</t>
  </si>
  <si>
    <t>Výstuž základových pásov z ocele 10505</t>
  </si>
  <si>
    <t>275313611</t>
  </si>
  <si>
    <t>Betón základových pätiek, prostý tr. C 16/20</t>
  </si>
  <si>
    <t>274313611</t>
  </si>
  <si>
    <t>Betón základových pásov, prostý tr. C 16/20</t>
  </si>
  <si>
    <t>Zvislé a kompletné konštrukcie</t>
  </si>
  <si>
    <t>180</t>
  </si>
  <si>
    <t>311232915</t>
  </si>
  <si>
    <t>Murovanie stien (m3) z tehál pálených retro lícových plných vrátane škárovania - materiál investora</t>
  </si>
  <si>
    <t>-1852871427</t>
  </si>
  <si>
    <t>311273123</t>
  </si>
  <si>
    <t>Murivo nosné (m3) z tvárnic YTONG Lambda YQ hr. 300 mm P2-300 PDK, na MVC a maltu YTONG (300x249x599)</t>
  </si>
  <si>
    <t>21</t>
  </si>
  <si>
    <t>311273125</t>
  </si>
  <si>
    <t>Murivo nosné (m3) z tvárnic YTONG Lambda YQ hr. 500 mm P2-300, na MVC a maltu YTONG (499x249x375)</t>
  </si>
  <si>
    <t>42</t>
  </si>
  <si>
    <t>317165101</t>
  </si>
  <si>
    <t>Prekladový trámec YTONG šírky 100 mm, výšky 124 mm, dĺžky 1150 mm</t>
  </si>
  <si>
    <t>ks</t>
  </si>
  <si>
    <t>44</t>
  </si>
  <si>
    <t>23</t>
  </si>
  <si>
    <t>317165122</t>
  </si>
  <si>
    <t>Prekladový trámec YTONG šírky 150 mm, výšky 124 mm, dĺžky 1300 mm</t>
  </si>
  <si>
    <t>46</t>
  </si>
  <si>
    <t>317165124</t>
  </si>
  <si>
    <t>Prekladový trámec YTONG šírky 150 mm, výšky 124 mm, dĺžky 1750 mm</t>
  </si>
  <si>
    <t>48</t>
  </si>
  <si>
    <t>25</t>
  </si>
  <si>
    <t>332381568</t>
  </si>
  <si>
    <t>Stĺpy železobetónové, betónované do papierového debnenia TUBBOX, kruhové - prevedenie bez bubliniek d 500 mm, betón C 25/30, bez výstuže</t>
  </si>
  <si>
    <t>50</t>
  </si>
  <si>
    <t>342272102</t>
  </si>
  <si>
    <t>Priečky z tvárnic YTONG hr. 100 mm P2-500 hladkých, na MVC a maltu YTONG (100x249x599)</t>
  </si>
  <si>
    <t>52</t>
  </si>
  <si>
    <t>27</t>
  </si>
  <si>
    <t>342272104</t>
  </si>
  <si>
    <t>Priečky z tvárnic YTONG hr. 150 mm P2-500 hladkých, na MVC a maltu YTONG (150x249x599)</t>
  </si>
  <si>
    <t>54</t>
  </si>
  <si>
    <t>Komunikácie</t>
  </si>
  <si>
    <t>181</t>
  </si>
  <si>
    <t>564752111.S</t>
  </si>
  <si>
    <t>Podklad alebo kryt z kameniva hrubého drveného veľ. 32-63 mm (vibr.štrk) po zhut.hr. 150 mm</t>
  </si>
  <si>
    <t>-1657981165</t>
  </si>
  <si>
    <t>182</t>
  </si>
  <si>
    <t>564831111.S</t>
  </si>
  <si>
    <t>Podklad zo štrkodrviny s rozprestretím a zhutnením, po zhutnení hr. 100 mm</t>
  </si>
  <si>
    <t>1601550041</t>
  </si>
  <si>
    <t>183</t>
  </si>
  <si>
    <t>596911141.S</t>
  </si>
  <si>
    <t>Kladenie betónovej zámkovej dlažby komunikácií pre peších hr. 60 mm pre peších do 50 m2 so zriadením lôžka z kameniva hr. 30 mm</t>
  </si>
  <si>
    <t>-346532100</t>
  </si>
  <si>
    <t>184</t>
  </si>
  <si>
    <t>592460007700.S</t>
  </si>
  <si>
    <t>Dlažba betónová zámková, prírodná</t>
  </si>
  <si>
    <t>732695116</t>
  </si>
  <si>
    <t>Úpravy povrchov, podlahy, osadenie</t>
  </si>
  <si>
    <t>612465135</t>
  </si>
  <si>
    <t>Vnútorná omietka stien BAUMIT, vápennocementová, strojné miešanie, ručné nanášanie, Jadrová omietka (GrobPutz 4), hr. 10 mm</t>
  </si>
  <si>
    <t>56</t>
  </si>
  <si>
    <t>29</t>
  </si>
  <si>
    <t>612465202</t>
  </si>
  <si>
    <t>Vnútorná omietka stien BAUMIT, vápennocementová, strojné nanášanie, MPI 25 L, ľahká, hr. 10 mm</t>
  </si>
  <si>
    <t>58</t>
  </si>
  <si>
    <t>185</t>
  </si>
  <si>
    <t>612467127</t>
  </si>
  <si>
    <t>Príprava vnútorného podkladu stien CEMIX, Penetrácia hĺbková</t>
  </si>
  <si>
    <t>1609893621</t>
  </si>
  <si>
    <t>612481011</t>
  </si>
  <si>
    <t>Priebežná omietková lišta (omietnik) z pozinkovaného plechu pre hrúbku omietky 6 mm</t>
  </si>
  <si>
    <t>60</t>
  </si>
  <si>
    <t>187</t>
  </si>
  <si>
    <t>622460122.S</t>
  </si>
  <si>
    <t>Príprava vonkajšieho podkladu stien penetráciou hĺbkovou na nasiakavé podklady</t>
  </si>
  <si>
    <t>-1221625667</t>
  </si>
  <si>
    <t>150</t>
  </si>
  <si>
    <t>622473255.S</t>
  </si>
  <si>
    <t>Hydrofóbny impregnačný náter konštrukcií z tehlového muriva</t>
  </si>
  <si>
    <t>466694474</t>
  </si>
  <si>
    <t>166</t>
  </si>
  <si>
    <t>1601983316</t>
  </si>
  <si>
    <t>167</t>
  </si>
  <si>
    <t>622903111.S</t>
  </si>
  <si>
    <t>Očistenie muriva ručne</t>
  </si>
  <si>
    <t>-1062368142</t>
  </si>
  <si>
    <t>186</t>
  </si>
  <si>
    <t>625250713.S</t>
  </si>
  <si>
    <t>Kontaktný zatepľovací systém z minerálnej vlny hr. 200 mm, skrutkovacie kotvy</t>
  </si>
  <si>
    <t>-1910099287</t>
  </si>
  <si>
    <t>188</t>
  </si>
  <si>
    <t>625250761.S</t>
  </si>
  <si>
    <t>Kontaktný zatepľovací systém z minerálnej vlny hr. 20 mm</t>
  </si>
  <si>
    <t>-1229054235</t>
  </si>
  <si>
    <t>31</t>
  </si>
  <si>
    <t>625251352</t>
  </si>
  <si>
    <t>Kontaktný zatepľovací systém hr. 50 mm BAUMIT STAR MINERAL, zatĺkacie kotvy</t>
  </si>
  <si>
    <t>62</t>
  </si>
  <si>
    <t>625251359</t>
  </si>
  <si>
    <t>Kontaktný zatepľovací systém hr. 150 mm BAUMIT STAR MINERAL, zatĺkacie kotvy</t>
  </si>
  <si>
    <t>64</t>
  </si>
  <si>
    <t>33</t>
  </si>
  <si>
    <t>625251372</t>
  </si>
  <si>
    <t>Kontaktný zatepľovací systém ostenia hr. 30 mm BAUMIT STAR MINERAL</t>
  </si>
  <si>
    <t>66</t>
  </si>
  <si>
    <t>625251405</t>
  </si>
  <si>
    <t>Kontaktný zatepľovací systém hr. 100 mm BAUMIT STAR - riešenie pre sokel (XPS), zatĺkacie kotvy</t>
  </si>
  <si>
    <t>68</t>
  </si>
  <si>
    <t>168</t>
  </si>
  <si>
    <t>627452931.S</t>
  </si>
  <si>
    <t>Škárovanie starého muriva tehelného</t>
  </si>
  <si>
    <t>21896502</t>
  </si>
  <si>
    <t>152</t>
  </si>
  <si>
    <t>632249912</t>
  </si>
  <si>
    <t>Montáž vonkajších parapetov KLINKER do tmelu</t>
  </si>
  <si>
    <t>-1704536463</t>
  </si>
  <si>
    <t>153</t>
  </si>
  <si>
    <t>596990901</t>
  </si>
  <si>
    <t>Parapetná tvarovka KLINKER 120x15x310 mm</t>
  </si>
  <si>
    <t>329223655</t>
  </si>
  <si>
    <t>154</t>
  </si>
  <si>
    <t>640009001</t>
  </si>
  <si>
    <t>Rezanie keramických tvaroviek KLINKER</t>
  </si>
  <si>
    <t>-553614118</t>
  </si>
  <si>
    <t>189</t>
  </si>
  <si>
    <t>648991113.S</t>
  </si>
  <si>
    <t>Osadenie parapetných dosiek z plastických a poloplast., hmôt, š. nad 200 mm</t>
  </si>
  <si>
    <t>-420539142</t>
  </si>
  <si>
    <t>190</t>
  </si>
  <si>
    <t>611560000700.S</t>
  </si>
  <si>
    <t>Parapetná doska plastová, komôrková vnútorná</t>
  </si>
  <si>
    <t>1004172326</t>
  </si>
  <si>
    <t>35</t>
  </si>
  <si>
    <t>953945101</t>
  </si>
  <si>
    <t>BAUMIT Soklový profil SL 14 (hliníkový)</t>
  </si>
  <si>
    <t>70</t>
  </si>
  <si>
    <t>953945103</t>
  </si>
  <si>
    <t>BAUMIT Soklový profil SL 5 (hliníkový)</t>
  </si>
  <si>
    <t>72</t>
  </si>
  <si>
    <t>37</t>
  </si>
  <si>
    <t>953995182</t>
  </si>
  <si>
    <t>BAUMIT Okenný a dverový dilatačný profil Plus (plastový)</t>
  </si>
  <si>
    <t>74</t>
  </si>
  <si>
    <t>953995201</t>
  </si>
  <si>
    <t>BAUMIT Rohová lišta flexibilná (plastová)</t>
  </si>
  <si>
    <t>76</t>
  </si>
  <si>
    <t>39</t>
  </si>
  <si>
    <t>622466116</t>
  </si>
  <si>
    <t>Príprava vonkajšieho podkladu stien BAUMIT, Univerzálny základ (Baumit UniPrimer)</t>
  </si>
  <si>
    <t>78</t>
  </si>
  <si>
    <t>622464235</t>
  </si>
  <si>
    <t>Vonkajšia omietka stien tenkovrstvová BAUMIT, silikónová, Baumit SilikonTop, ryhovaná, hr. 3 mm</t>
  </si>
  <si>
    <t>80</t>
  </si>
  <si>
    <t>41</t>
  </si>
  <si>
    <t>631362422</t>
  </si>
  <si>
    <t>Výstuž mazanín z betónov (z kameniva) a z ľahkých betónov zo sietí KARI, priemer drôtu 6/6 mm, veľkosť oka 150x150 mm</t>
  </si>
  <si>
    <t>82</t>
  </si>
  <si>
    <t>632001011</t>
  </si>
  <si>
    <t>Zhotovenie separačnej fólie v podlahových vrstvách z PE</t>
  </si>
  <si>
    <t>84</t>
  </si>
  <si>
    <t>43</t>
  </si>
  <si>
    <t>283290003600</t>
  </si>
  <si>
    <t>Separačná fólia FE, šxl 1,3x100 m, na oddelenie poterov, PE, BAUMIT</t>
  </si>
  <si>
    <t>86</t>
  </si>
  <si>
    <t>632452223</t>
  </si>
  <si>
    <t>Cementový poter, pevnosti v tlaku 20 MPa, hr. 70 mm</t>
  </si>
  <si>
    <t>88</t>
  </si>
  <si>
    <t>45</t>
  </si>
  <si>
    <t>952901111</t>
  </si>
  <si>
    <t>Vyčistenie budov pri výške podlaží do 4m</t>
  </si>
  <si>
    <t>90</t>
  </si>
  <si>
    <t>Ostatné konštrukcie a práce-búranie</t>
  </si>
  <si>
    <t>191</t>
  </si>
  <si>
    <t>916369112</t>
  </si>
  <si>
    <t xml:space="preserve">Osadenie prefabrikovaného schodiskového stupňa do lôžka z betónu prostého </t>
  </si>
  <si>
    <t>-1453953030</t>
  </si>
  <si>
    <t>192</t>
  </si>
  <si>
    <t>592909101</t>
  </si>
  <si>
    <t>Betónový schodiskový stupeň100x36x15 cm</t>
  </si>
  <si>
    <t>-1190916720</t>
  </si>
  <si>
    <t>193</t>
  </si>
  <si>
    <t>916561211.S</t>
  </si>
  <si>
    <t>Osadenie záhonového alebo parkového obrubníka betónového, do lôžka zo suchého betónu bočnou oporou</t>
  </si>
  <si>
    <t>1917351981</t>
  </si>
  <si>
    <t>194</t>
  </si>
  <si>
    <t>592170001800.S</t>
  </si>
  <si>
    <t>Obrubník parkový, lxšxv 1000x50x200 mm, prírodný</t>
  </si>
  <si>
    <t>-349945419</t>
  </si>
  <si>
    <t>195</t>
  </si>
  <si>
    <t>918101112.S</t>
  </si>
  <si>
    <t>Lôžko pod obrubníky, schody z betónu prostého tr. C 16/20</t>
  </si>
  <si>
    <t>-1051410081</t>
  </si>
  <si>
    <t>941941031</t>
  </si>
  <si>
    <t>Montáž lešenia ľahkého pracovného radového s podlahami šírky od 0,80 do 1,00 m, výšky do 10 m</t>
  </si>
  <si>
    <t>92</t>
  </si>
  <si>
    <t>47</t>
  </si>
  <si>
    <t>941941191</t>
  </si>
  <si>
    <t>Príplatok za prvý a každý ďalší i začatý mesiac použitia lešenia ľahkého pracovného radového s podlahami šírky od 0,80 do 1,00 m, výšky do 10 m</t>
  </si>
  <si>
    <t>94</t>
  </si>
  <si>
    <t>941941831</t>
  </si>
  <si>
    <t>Demontáž lešenia ľahkého pracovného radového s podlahami šírky nad 0,80 do 1,00 m, výšky do 10 m</t>
  </si>
  <si>
    <t>96</t>
  </si>
  <si>
    <t>49</t>
  </si>
  <si>
    <t>941955003</t>
  </si>
  <si>
    <t>Lešenie ľahké pracovné pomocné s výškou lešeňovej podlahy nad 1,90 do 2,50 m</t>
  </si>
  <si>
    <t>98</t>
  </si>
  <si>
    <t>196</t>
  </si>
  <si>
    <t>953995411.S</t>
  </si>
  <si>
    <t>Okapový profil plastový</t>
  </si>
  <si>
    <t>1826035234</t>
  </si>
  <si>
    <t>197</t>
  </si>
  <si>
    <t>953999113</t>
  </si>
  <si>
    <t>Príplatok za zhotovenie profilu fasádneho dekoračného z MW výšky nad 100 do 150 mm</t>
  </si>
  <si>
    <t>1238916390</t>
  </si>
  <si>
    <t>146</t>
  </si>
  <si>
    <t>990900001</t>
  </si>
  <si>
    <t>Jadrové vrty D125 mm, hr. 60 cm do muriva tehlového</t>
  </si>
  <si>
    <t>1269608067</t>
  </si>
  <si>
    <t>147</t>
  </si>
  <si>
    <t>990900002</t>
  </si>
  <si>
    <t>Jadrové vrty D160 mm, hr. 60 cm do muriva tehlového</t>
  </si>
  <si>
    <t>-202253424</t>
  </si>
  <si>
    <t>148</t>
  </si>
  <si>
    <t>990900003</t>
  </si>
  <si>
    <t>Jadrové vrty D200 mm, hr. 60 cm do muriva tehlového</t>
  </si>
  <si>
    <t>824646766</t>
  </si>
  <si>
    <t>149</t>
  </si>
  <si>
    <t>990900004</t>
  </si>
  <si>
    <t>Dopravné náklady</t>
  </si>
  <si>
    <t>kpl</t>
  </si>
  <si>
    <t>-2105535116</t>
  </si>
  <si>
    <t>99</t>
  </si>
  <si>
    <t xml:space="preserve">Presun hmôt HSV      </t>
  </si>
  <si>
    <t>998011001</t>
  </si>
  <si>
    <t>Presun hmôt pre budovy  (801, 803, 812), zvislá konštr. z tehál, tvárnic, z kovu výšky do 6 m</t>
  </si>
  <si>
    <t>100</t>
  </si>
  <si>
    <t>155</t>
  </si>
  <si>
    <t>-335720558</t>
  </si>
  <si>
    <t>169</t>
  </si>
  <si>
    <t>-970588173</t>
  </si>
  <si>
    <t>711</t>
  </si>
  <si>
    <t xml:space="preserve">Izolácie proti vode a vlhkosti      </t>
  </si>
  <si>
    <t>156</t>
  </si>
  <si>
    <t>711111001.S</t>
  </si>
  <si>
    <t>Zhotovenie izolácie proti zemnej vlhkosti vodorovná náterom penetračným za studena</t>
  </si>
  <si>
    <t>2135306746</t>
  </si>
  <si>
    <t>157</t>
  </si>
  <si>
    <t>246170000960</t>
  </si>
  <si>
    <t>Lak penetračný rýchloschnúci, balenie 9 kg, DEN BRAVEN</t>
  </si>
  <si>
    <t>kg</t>
  </si>
  <si>
    <t>-1425000898</t>
  </si>
  <si>
    <t>51</t>
  </si>
  <si>
    <t>711111002</t>
  </si>
  <si>
    <t>Zhotovenie izolácie proti zemnej vlhkosti vodorovná asfaltovým lakom za studena</t>
  </si>
  <si>
    <t>102</t>
  </si>
  <si>
    <t>246170001000</t>
  </si>
  <si>
    <t>Lak asfaltový ALT-RENOLAK SN v sudoch</t>
  </si>
  <si>
    <t>104</t>
  </si>
  <si>
    <t>158</t>
  </si>
  <si>
    <t>711112001.S</t>
  </si>
  <si>
    <t>Zhotovenie  izolácie proti zemnej vlhkosti zvislá penetračným náterom za studena</t>
  </si>
  <si>
    <t>1873134496</t>
  </si>
  <si>
    <t>159</t>
  </si>
  <si>
    <t>884095418</t>
  </si>
  <si>
    <t>160</t>
  </si>
  <si>
    <t>711113202.S</t>
  </si>
  <si>
    <t>Zhotovenie  izolácie proti zemnej vlhkosti za studena na vodorovnej ploche z tekutej lepenky, dvojnásobná</t>
  </si>
  <si>
    <t>2071777578</t>
  </si>
  <si>
    <t>161</t>
  </si>
  <si>
    <t>245650000910</t>
  </si>
  <si>
    <t>Stierka hydroizolačná na báze cementu, dvojzložková, pružná, tekutá lepenka 2K hydroizolácia, balenie 21kg, DEN BRAVEN</t>
  </si>
  <si>
    <t>2106908281</t>
  </si>
  <si>
    <t>162</t>
  </si>
  <si>
    <t>247719001</t>
  </si>
  <si>
    <t>Tesniaci pás Den Braven S-T Profi 120 mm x 10 m</t>
  </si>
  <si>
    <t>1351596375</t>
  </si>
  <si>
    <t>163</t>
  </si>
  <si>
    <t>711113302.S</t>
  </si>
  <si>
    <t>Zhotovenie  izolácie proti zemnej vlhkosti za studena na zvislej ploche z tekutej lepenky, dvojnásobná</t>
  </si>
  <si>
    <t>-652915539</t>
  </si>
  <si>
    <t>164</t>
  </si>
  <si>
    <t>232404127</t>
  </si>
  <si>
    <t>53</t>
  </si>
  <si>
    <t>711141559</t>
  </si>
  <si>
    <t>Zhotovenie  izolácie proti zemnej vlhkosti a tlakovej vode vodorovná NAIP pritavením</t>
  </si>
  <si>
    <t>106</t>
  </si>
  <si>
    <t>628310001000</t>
  </si>
  <si>
    <t>Pás asfaltový HYDROBIT V 60 S 35 pre spodné vrstvy hydroizolačných systémov, ICOPAL</t>
  </si>
  <si>
    <t>108</t>
  </si>
  <si>
    <t>170</t>
  </si>
  <si>
    <t>711210100.S</t>
  </si>
  <si>
    <t>Zhotovenie dvojnásobnej izol. stierky pod keramické obklady v interiéri na ploche vodorovnej</t>
  </si>
  <si>
    <t>-1469909325</t>
  </si>
  <si>
    <t>171</t>
  </si>
  <si>
    <t>245610000400.S</t>
  </si>
  <si>
    <t>Stierka hydroizolačná na báze syntetickej živice, (tekutá hydroizolačná fólia)</t>
  </si>
  <si>
    <t>-1849188998</t>
  </si>
  <si>
    <t>172</t>
  </si>
  <si>
    <t>247710007700.S</t>
  </si>
  <si>
    <t>Pás tesniaci š. 120 mm, na utesnenie rohových a spojovacích škár pri aplikácii hydroizolácií</t>
  </si>
  <si>
    <t>-1457195819</t>
  </si>
  <si>
    <t>173</t>
  </si>
  <si>
    <t>711210230.S</t>
  </si>
  <si>
    <t>Zhotovenie impregnácie  povrchov pod keramické obklady a dlažby</t>
  </si>
  <si>
    <t>2063895020</t>
  </si>
  <si>
    <t>174</t>
  </si>
  <si>
    <t>245920000800.S</t>
  </si>
  <si>
    <t>Impregnácia silikónová pre škáry a dlažby</t>
  </si>
  <si>
    <t>l</t>
  </si>
  <si>
    <t>-49664379</t>
  </si>
  <si>
    <t>55</t>
  </si>
  <si>
    <t>998711101</t>
  </si>
  <si>
    <t>Presun hmôt pre izoláciu proti vode v objektoch výšky do 6 m</t>
  </si>
  <si>
    <t>110</t>
  </si>
  <si>
    <t>165</t>
  </si>
  <si>
    <t>1346931796</t>
  </si>
  <si>
    <t>175</t>
  </si>
  <si>
    <t>-201950300</t>
  </si>
  <si>
    <t>713</t>
  </si>
  <si>
    <t>Izolácie tepelné</t>
  </si>
  <si>
    <t>713122111</t>
  </si>
  <si>
    <t>Montáž tepelnej izolácie podláh polystyrénom, kladeným voľne v jednej vrstve</t>
  </si>
  <si>
    <t>112</t>
  </si>
  <si>
    <t>57</t>
  </si>
  <si>
    <t>283720003100</t>
  </si>
  <si>
    <t>Doska EPS FLOOR 5000 hr. 80 mm, pre podlahy, ISOVER</t>
  </si>
  <si>
    <t>114</t>
  </si>
  <si>
    <t>713111122</t>
  </si>
  <si>
    <t>Montáž tepelnej izolácie stropov rovných minerálnou vlnou, spodkom s pribitím na konštrukciu</t>
  </si>
  <si>
    <t>116</t>
  </si>
  <si>
    <t>59</t>
  </si>
  <si>
    <t>631440002400</t>
  </si>
  <si>
    <t>Doska ISOVER ORSIK 200x600x1200 mm z kamennej vlny, vhodná na akustickú izoláciu šikmých striech, stropov, priečok</t>
  </si>
  <si>
    <t>118</t>
  </si>
  <si>
    <t>713111111</t>
  </si>
  <si>
    <t>Montáž tepelnej izolácie stropov minerálnou vlnou, vrchom kladenou voľne</t>
  </si>
  <si>
    <t>120</t>
  </si>
  <si>
    <t>61</t>
  </si>
  <si>
    <t>631440002200</t>
  </si>
  <si>
    <t>Doska ISOVER ORSIK 160x600x1200 mm z kamennej vlny, vhodná na akustickú izoláciu šikmých striech, stropov, priečok</t>
  </si>
  <si>
    <t>122</t>
  </si>
  <si>
    <t>198</t>
  </si>
  <si>
    <t>713131134.S</t>
  </si>
  <si>
    <t>Montáž tepelnej izolácie stien minerálnou vlnou, vložením voľne v jednej vrstve</t>
  </si>
  <si>
    <t>627715975</t>
  </si>
  <si>
    <t>199</t>
  </si>
  <si>
    <t>631440042000.S</t>
  </si>
  <si>
    <t>Doska z minerálnej vlny hr. 100 mm, izolácia pre nezaťažené ľahké priečky, šikmé strechy, stropy, podhľady</t>
  </si>
  <si>
    <t>233535978</t>
  </si>
  <si>
    <t>998713101</t>
  </si>
  <si>
    <t>Presun hmôt pre izolácie tepelné v objektoch výšky do 6 m</t>
  </si>
  <si>
    <t>124</t>
  </si>
  <si>
    <t>Konštrukcie tesárske</t>
  </si>
  <si>
    <t>63</t>
  </si>
  <si>
    <t>762332120</t>
  </si>
  <si>
    <t>Montáž viazaných konštrukcií krovov striech z reziva priemernej plochy 120-224 cm2</t>
  </si>
  <si>
    <t>126</t>
  </si>
  <si>
    <t>200</t>
  </si>
  <si>
    <t>1790743739</t>
  </si>
  <si>
    <t>605120002400</t>
  </si>
  <si>
    <t>Hranoly zo smrekovca neopracované hranené akosť II, prierez 25-75 cm2, dĺ. 4000-6500 mm</t>
  </si>
  <si>
    <t>128</t>
  </si>
  <si>
    <t>201</t>
  </si>
  <si>
    <t>1038911062</t>
  </si>
  <si>
    <t>65</t>
  </si>
  <si>
    <t>762341252</t>
  </si>
  <si>
    <t>Montáž kontralát pre sklon od 22° do 35°</t>
  </si>
  <si>
    <t>130</t>
  </si>
  <si>
    <t>605120002800</t>
  </si>
  <si>
    <t>Hranoly z mäkkého reziva neopracované nehranené akosť II, prierez 25-100 cm2</t>
  </si>
  <si>
    <t>132</t>
  </si>
  <si>
    <t>67</t>
  </si>
  <si>
    <t>762341202</t>
  </si>
  <si>
    <t>Montáž latovania zložitých striech pre sklon do 60°</t>
  </si>
  <si>
    <t>134</t>
  </si>
  <si>
    <t>136</t>
  </si>
  <si>
    <t>69</t>
  </si>
  <si>
    <t>762395000</t>
  </si>
  <si>
    <t>Spojovacie prostriedky pre viazané konštrukcie krovov, debnenie a laťovanie, nadstrešné konštr., spádové kliny - svorky, dosky, klince, pásová oceľ, vruty</t>
  </si>
  <si>
    <t>138</t>
  </si>
  <si>
    <t>203</t>
  </si>
  <si>
    <t>-510577650</t>
  </si>
  <si>
    <t>176</t>
  </si>
  <si>
    <t>762395901</t>
  </si>
  <si>
    <t>Spojovacie prostriedky pre viazané konštrukcie krovov - spevnenie stolice - turboskrutky</t>
  </si>
  <si>
    <t>1872763001</t>
  </si>
  <si>
    <t>762421305</t>
  </si>
  <si>
    <t>Obloženie stropov alebo strešných podhľadov z dosiek OSB skrutkovaných na zraz hr. dosky 22 mm</t>
  </si>
  <si>
    <t>140</t>
  </si>
  <si>
    <t>177</t>
  </si>
  <si>
    <t>-1317109588</t>
  </si>
  <si>
    <t>202</t>
  </si>
  <si>
    <t>-830802457</t>
  </si>
  <si>
    <t>204</t>
  </si>
  <si>
    <t>762431311.S</t>
  </si>
  <si>
    <t>Obloženie stien z dosiek OSB skrutkovaných na pero a drážku hr. dosky 12 mm</t>
  </si>
  <si>
    <t>-453889163</t>
  </si>
  <si>
    <t>205</t>
  </si>
  <si>
    <t>762909001</t>
  </si>
  <si>
    <t>Prerábka konštrukcie stolice a posun nosného trámu stropu nad prízemím - priestor pre int. schody</t>
  </si>
  <si>
    <t>-700028790</t>
  </si>
  <si>
    <t>71</t>
  </si>
  <si>
    <t>998762102</t>
  </si>
  <si>
    <t>Presun hmôt pre konštrukcie tesárske v objektoch výšky do 12 m</t>
  </si>
  <si>
    <t>142</t>
  </si>
  <si>
    <t>763</t>
  </si>
  <si>
    <t>Konštrukcie - drevostavby</t>
  </si>
  <si>
    <t>206</t>
  </si>
  <si>
    <t>763115121</t>
  </si>
  <si>
    <t>Priečka SDK Rigips hr. 100 mm jednoducho opláštená doskami RF 12,5 mm, CW 75</t>
  </si>
  <si>
    <t>1810464966</t>
  </si>
  <si>
    <t>207</t>
  </si>
  <si>
    <t>763120011.S</t>
  </si>
  <si>
    <t>Sadrokartónová inštalačná predstena pre sanitárne zariadenia, konštrukcia CD+UD, doska impregnovaná 12,5 mm</t>
  </si>
  <si>
    <t>787122486</t>
  </si>
  <si>
    <t>763131242</t>
  </si>
  <si>
    <t>SDK podhľad KNAUF D111, drevená spodná kca s priamym uchytením, dosky GKFI hr. 15 mm</t>
  </si>
  <si>
    <t>144</t>
  </si>
  <si>
    <t>208</t>
  </si>
  <si>
    <t>763138201.S</t>
  </si>
  <si>
    <t>Podhľad SDK montovaný priamo na jednoúrovňovej oceľovej podkonštrukcií CD+UD, doska protipožiarna DF 12.5 mm</t>
  </si>
  <si>
    <t>1913611406</t>
  </si>
  <si>
    <t>209</t>
  </si>
  <si>
    <t>763909101</t>
  </si>
  <si>
    <t>D+M interiérové schody z OK + drevené nástupnice</t>
  </si>
  <si>
    <t>-1142236430</t>
  </si>
  <si>
    <t>73</t>
  </si>
  <si>
    <t>998763301</t>
  </si>
  <si>
    <t>Presun hmôt pre sádrokartónové konštrukcie v objektoch výšky do 7 m</t>
  </si>
  <si>
    <t>178</t>
  </si>
  <si>
    <t>764331430.S</t>
  </si>
  <si>
    <t>Lemovanie z pozinkovaného farbeného PZf plechu r.š. 330 mm</t>
  </si>
  <si>
    <t>2100135582</t>
  </si>
  <si>
    <t>764352427</t>
  </si>
  <si>
    <t>Žľaby z pozinkovaného farbeného PZf plechu, pododkvapové polkruhové r.š. 330 mm</t>
  </si>
  <si>
    <t>75</t>
  </si>
  <si>
    <t>764454454</t>
  </si>
  <si>
    <t>Zvodové rúry z pozinkovaného farbeného PZf plechu, kruhové priemer 120 mm</t>
  </si>
  <si>
    <t>764331420</t>
  </si>
  <si>
    <t>Lemovanie z pozinkovaného farbeného PZf plechu, múrov na strechách s tvrdou krytinou r.š. 250 mm</t>
  </si>
  <si>
    <t>77</t>
  </si>
  <si>
    <t>998764101</t>
  </si>
  <si>
    <t>Presun hmôt pre konštrukcie klampiarske v objektoch výšky do 6 m</t>
  </si>
  <si>
    <t>179</t>
  </si>
  <si>
    <t>289933910</t>
  </si>
  <si>
    <t>765</t>
  </si>
  <si>
    <t xml:space="preserve">Konštrukcie - krytiny tvrdé      </t>
  </si>
  <si>
    <t>765312601</t>
  </si>
  <si>
    <t>Keramická krytina TONDACH Bobrovka, dvojité kladenie, zložitých striech, sklon od 35° do 60°</t>
  </si>
  <si>
    <t>79</t>
  </si>
  <si>
    <t>765314305</t>
  </si>
  <si>
    <t>Hrebeň TONDACH, s použitím vetracieho pásu hliník, sklon od 35° do 60°</t>
  </si>
  <si>
    <t>765901443</t>
  </si>
  <si>
    <t>Strešná fólia TONDACH Tuning Fol K nad 35°, na krokvy</t>
  </si>
  <si>
    <t>81</t>
  </si>
  <si>
    <t>998765101</t>
  </si>
  <si>
    <t>Presun hmôt pre tvrdé krytiny v objektoch výšky do 6 m</t>
  </si>
  <si>
    <t>766621081</t>
  </si>
  <si>
    <t>Montáž okna plastového na PUR penu</t>
  </si>
  <si>
    <t>83</t>
  </si>
  <si>
    <t>611410006600</t>
  </si>
  <si>
    <t>Plastové okno jednokrídlové OS, vxš 1200x600 mm, izolačné trojsklo, systém GEALAN 9000, 6 komorový profil</t>
  </si>
  <si>
    <t>611410006602</t>
  </si>
  <si>
    <t>Plastové okno dvojkrídlové OS, vxš 1200x2850 mm, izolačné trojsklo, systém GEALAN 9000, 6 komorový profil</t>
  </si>
  <si>
    <t>85</t>
  </si>
  <si>
    <t>611410006603</t>
  </si>
  <si>
    <t>Plastové okno dvojkrídlové OS, vxš 1200x1930 mm, izolačné trojsklo, systém GEALAN 9000, 6 komorový profil</t>
  </si>
  <si>
    <t>87</t>
  </si>
  <si>
    <t>766641161</t>
  </si>
  <si>
    <t>Montáž dverí plastových, vchodových</t>
  </si>
  <si>
    <t>5534130302</t>
  </si>
  <si>
    <t>Dvere vchodové  plastové jednokrídlové plné  1200x2950 mm  + kovanie</t>
  </si>
  <si>
    <t>89</t>
  </si>
  <si>
    <t>5534130303</t>
  </si>
  <si>
    <t>Dvere vchodové  plastové jednokrídlové plné  1000x2950 mm  + kovanie</t>
  </si>
  <si>
    <t>5534130304</t>
  </si>
  <si>
    <t>Dvere vchodové  plastové dvojkrídlové plné  1600x3000 mm  + kovanie</t>
  </si>
  <si>
    <t>91</t>
  </si>
  <si>
    <t>5534130305</t>
  </si>
  <si>
    <t>Dvere vchodové  plastové 1100x2050 mm</t>
  </si>
  <si>
    <t>766662112</t>
  </si>
  <si>
    <t>Montáž dverového krídla otočného jednokrídlového poldrážkového, do existujúcej zárubne, vrátane kovania</t>
  </si>
  <si>
    <t>kus</t>
  </si>
  <si>
    <t>52657676</t>
  </si>
  <si>
    <t>93</t>
  </si>
  <si>
    <t>6117103100</t>
  </si>
  <si>
    <t>Dvere vnútorné, fóliované M10, plné, š.60, 70, 80, 90cm/STN,obj.č.FOST10</t>
  </si>
  <si>
    <t>127</t>
  </si>
  <si>
    <t>1832518724</t>
  </si>
  <si>
    <t>766662990</t>
  </si>
  <si>
    <t>D+M Presklenej steny 3200/2850 mm s 2-kr. dverami 1500/2020 a svetlíkmi</t>
  </si>
  <si>
    <t>95</t>
  </si>
  <si>
    <t>766702112</t>
  </si>
  <si>
    <t>Montáž obložkovej zárubne pre jednokrídlové dvere pri hrúbke steny 10 až 35 cm</t>
  </si>
  <si>
    <t>-1457233447</t>
  </si>
  <si>
    <t>6117103020</t>
  </si>
  <si>
    <t>Zárubňa dýhovaná, obložková, dub/buk, do hrúbky múru150mm</t>
  </si>
  <si>
    <t>129</t>
  </si>
  <si>
    <t>-330672989</t>
  </si>
  <si>
    <t>97</t>
  </si>
  <si>
    <t>766702121</t>
  </si>
  <si>
    <t>Montáž zárubní obložkových pre dvere dvojkrídlové</t>
  </si>
  <si>
    <t>611810005200</t>
  </si>
  <si>
    <t>Zárubňa vnútorná obložková, šírka 1250-1850 mm, výška 1970 mm, DTD doska, povrch fólia, pre stenu hrúbky 60-170 mm, pre dvojkrídlové dvere PRAKTIK, SAPELI</t>
  </si>
  <si>
    <t>766662132</t>
  </si>
  <si>
    <t>Montáž dverového krídla otočného dvojkrídlového poldrážkového, do existujúcej zárubne, vrátane kovania</t>
  </si>
  <si>
    <t>214</t>
  </si>
  <si>
    <t>1469834499</t>
  </si>
  <si>
    <t>611610000400</t>
  </si>
  <si>
    <t>Dvere vnútorné 2-krídlové, šírka 1250-1850 mm, presklenné</t>
  </si>
  <si>
    <t>215</t>
  </si>
  <si>
    <t>-974803338</t>
  </si>
  <si>
    <t>210</t>
  </si>
  <si>
    <t>766909001</t>
  </si>
  <si>
    <t>D+M oddelovacia stienka pre detské záchodky 500x1200 mm</t>
  </si>
  <si>
    <t>484238293</t>
  </si>
  <si>
    <t>211</t>
  </si>
  <si>
    <t>6117103103</t>
  </si>
  <si>
    <t>D+M Dvere vnútorné, plné, požiarne odolné EW-C3 30/D3 900x1970 mm do ocelovej zárubne</t>
  </si>
  <si>
    <t>-1054224091</t>
  </si>
  <si>
    <t>216</t>
  </si>
  <si>
    <t>766909901</t>
  </si>
  <si>
    <t>D+M uzamykacieho systému z 34 ks cylindrických vložiek + 1 ks visiaci zámok, á 3 ks klúčov na zámok + 5ks generálny kľúč</t>
  </si>
  <si>
    <t>sub</t>
  </si>
  <si>
    <t>702674407</t>
  </si>
  <si>
    <t>767</t>
  </si>
  <si>
    <t>Konštrukcie doplnkové kovové</t>
  </si>
  <si>
    <t>101</t>
  </si>
  <si>
    <t>767651230</t>
  </si>
  <si>
    <t>Montáž vrát otočných, osadených do oceľovej zárubne z dielov, s plochou nad 9 do 13 m2</t>
  </si>
  <si>
    <t>553410058300</t>
  </si>
  <si>
    <t>Vráta oceľové zateplené skladacie 3000x3200 mm s dvierkami</t>
  </si>
  <si>
    <t>217</t>
  </si>
  <si>
    <t>767651231</t>
  </si>
  <si>
    <t>Montáž pohonu sekciovej brány</t>
  </si>
  <si>
    <t>-1261537567</t>
  </si>
  <si>
    <t>218</t>
  </si>
  <si>
    <t>553410058301</t>
  </si>
  <si>
    <t>Motor ERTE ET 4015, 1000 N + 2 ks diaľkového ovládania</t>
  </si>
  <si>
    <t>-965361939</t>
  </si>
  <si>
    <t>219</t>
  </si>
  <si>
    <t>553410058302</t>
  </si>
  <si>
    <t>Remeňová dráha 4,5 m k pohonu ERTE</t>
  </si>
  <si>
    <t>-274853321</t>
  </si>
  <si>
    <t>103</t>
  </si>
  <si>
    <t>998767101</t>
  </si>
  <si>
    <t>Presun hmôt pre kovové stavebné doplnkové konštrukcie v objektoch výšky do 6 m</t>
  </si>
  <si>
    <t>226</t>
  </si>
  <si>
    <t>-1784952769</t>
  </si>
  <si>
    <t>769</t>
  </si>
  <si>
    <t>Montáže vzduchotechnických zariadení</t>
  </si>
  <si>
    <t>135</t>
  </si>
  <si>
    <t>769900001</t>
  </si>
  <si>
    <t>Ventilátor Medio I T         70/122m3/h</t>
  </si>
  <si>
    <t>-2126108760</t>
  </si>
  <si>
    <t>769900002</t>
  </si>
  <si>
    <t>VentilátorSUPER I T          140/285m3/h</t>
  </si>
  <si>
    <t>250965073</t>
  </si>
  <si>
    <t>137</t>
  </si>
  <si>
    <t>769900003</t>
  </si>
  <si>
    <t>Nápich d100</t>
  </si>
  <si>
    <t>-72758473</t>
  </si>
  <si>
    <t>769900004</t>
  </si>
  <si>
    <t>Spiro potrubie DN 125</t>
  </si>
  <si>
    <t>bm</t>
  </si>
  <si>
    <t>514400635</t>
  </si>
  <si>
    <t>139</t>
  </si>
  <si>
    <t>769900005</t>
  </si>
  <si>
    <t>Spiro potrubie DN 160,</t>
  </si>
  <si>
    <t>1244171678</t>
  </si>
  <si>
    <t>769900006</t>
  </si>
  <si>
    <t>Spiro potrubie DN 200,</t>
  </si>
  <si>
    <t>2135819641</t>
  </si>
  <si>
    <t>141</t>
  </si>
  <si>
    <t>769900007</t>
  </si>
  <si>
    <t>Mriežka plastová T 20RBS-so sieťkou proti hmyzu</t>
  </si>
  <si>
    <t>2099640535</t>
  </si>
  <si>
    <t>769900009</t>
  </si>
  <si>
    <t>Montáž</t>
  </si>
  <si>
    <t>30917434</t>
  </si>
  <si>
    <t>143</t>
  </si>
  <si>
    <t>769900010</t>
  </si>
  <si>
    <t>Montážny a spojovací materiál</t>
  </si>
  <si>
    <t>1283746298</t>
  </si>
  <si>
    <t>769900011</t>
  </si>
  <si>
    <t>Spustenie a uvedenie do prevádzky</t>
  </si>
  <si>
    <t>1698509671</t>
  </si>
  <si>
    <t>145</t>
  </si>
  <si>
    <t>769900012</t>
  </si>
  <si>
    <t>Dopravné a presun hmôt</t>
  </si>
  <si>
    <t>-688094607</t>
  </si>
  <si>
    <t>771</t>
  </si>
  <si>
    <t xml:space="preserve">Podlahy z dlaždíc      </t>
  </si>
  <si>
    <t>771571112</t>
  </si>
  <si>
    <t>Montáž podláh z dlaždíc keramických do malty veľ. 300 x 300 mm</t>
  </si>
  <si>
    <t>105</t>
  </si>
  <si>
    <t>5978650320</t>
  </si>
  <si>
    <t>ELECTRA dlaždice, rozmer 297x297x8 mm, farba biela</t>
  </si>
  <si>
    <t>771415004</t>
  </si>
  <si>
    <t>Montáž soklíkov z obkladačiek do tmelu veľ. 300 x 80 mm</t>
  </si>
  <si>
    <t>107</t>
  </si>
  <si>
    <t>597640005300</t>
  </si>
  <si>
    <t>Sokel keramický ANTIK lxvxhr 298x80x8 mm, farba hnedá, RAKO</t>
  </si>
  <si>
    <t>212</t>
  </si>
  <si>
    <t>998771101</t>
  </si>
  <si>
    <t>Presun hmôt pre podlahy z dlaždíc v objektoch výšky do 6m</t>
  </si>
  <si>
    <t>775</t>
  </si>
  <si>
    <t>Podlahy vlysové a parketové</t>
  </si>
  <si>
    <t>775413220.S</t>
  </si>
  <si>
    <t>Montáž prechodovej lišty priskrutkovaním</t>
  </si>
  <si>
    <t>1770554771</t>
  </si>
  <si>
    <t>213</t>
  </si>
  <si>
    <t>611990001900.S</t>
  </si>
  <si>
    <t>Lišta prechodová skrutkovacia, šírka 45 mm</t>
  </si>
  <si>
    <t>-31814010</t>
  </si>
  <si>
    <t>109</t>
  </si>
  <si>
    <t>775550080</t>
  </si>
  <si>
    <t>Montáž podlahy z laminátových a drevených parkiet, šírka do 190 mm, položená voľne</t>
  </si>
  <si>
    <t>1436926</t>
  </si>
  <si>
    <t>6119800902</t>
  </si>
  <si>
    <t>Laminátové parkety KRONOSPAN, CASTELLO CLICK AC4/32 (1285x192) HDF 8 mm, PARKETT PLUS</t>
  </si>
  <si>
    <t>131</t>
  </si>
  <si>
    <t>610388926</t>
  </si>
  <si>
    <t>111</t>
  </si>
  <si>
    <t>775592110</t>
  </si>
  <si>
    <t>Montáž podložky vyrovnávacej a tlmiacej penovej hr. 2 mm pod plávajúce podlahy</t>
  </si>
  <si>
    <t>220</t>
  </si>
  <si>
    <t>-729374362</t>
  </si>
  <si>
    <t>2837712000</t>
  </si>
  <si>
    <t>Podložka pod plávajúce podlahy biela hr. 2 mm MIRELON</t>
  </si>
  <si>
    <t>222</t>
  </si>
  <si>
    <t>133</t>
  </si>
  <si>
    <t>948201530</t>
  </si>
  <si>
    <t>113</t>
  </si>
  <si>
    <t>998775101</t>
  </si>
  <si>
    <t>Presun hmôt pre podlahy vlysové a parketové v objektoch výšky do 6 m</t>
  </si>
  <si>
    <t>224</t>
  </si>
  <si>
    <t>-184695263</t>
  </si>
  <si>
    <t>776</t>
  </si>
  <si>
    <t>Podlahy povlakové</t>
  </si>
  <si>
    <t>776284901</t>
  </si>
  <si>
    <t>Sokle pre vinylove podlahy</t>
  </si>
  <si>
    <t>-942659643</t>
  </si>
  <si>
    <t>776560010</t>
  </si>
  <si>
    <t>Lepenie povlakových podláh z prírodného linolea</t>
  </si>
  <si>
    <t>115</t>
  </si>
  <si>
    <t>284140000600</t>
  </si>
  <si>
    <t>Podlaha linoleum prírodné Veneto XF2, hrúbka 2,0 mm, trieda záťaže 32/41, TARKETT</t>
  </si>
  <si>
    <t>228</t>
  </si>
  <si>
    <t>776572310</t>
  </si>
  <si>
    <t>Lepenie textilných podláh - kobercov z pásov</t>
  </si>
  <si>
    <t>230</t>
  </si>
  <si>
    <t>117</t>
  </si>
  <si>
    <t>697410001700</t>
  </si>
  <si>
    <t>Koberec všívaný OPTIMA, trieda záťaže 32, BRENO</t>
  </si>
  <si>
    <t>232</t>
  </si>
  <si>
    <t>225</t>
  </si>
  <si>
    <t>776697901</t>
  </si>
  <si>
    <t>Sokle pre kobercové podlahy</t>
  </si>
  <si>
    <t>-1712580412</t>
  </si>
  <si>
    <t>998776101</t>
  </si>
  <si>
    <t>Presun hmôt pre podlahy povlakové v objektoch výšky do 6 m</t>
  </si>
  <si>
    <t>234</t>
  </si>
  <si>
    <t>781</t>
  </si>
  <si>
    <t xml:space="preserve">Obklady      </t>
  </si>
  <si>
    <t>119</t>
  </si>
  <si>
    <t>781441018</t>
  </si>
  <si>
    <t>Montáž obkladov vnútor. stien z obkladačiek kladených do malty veľ. 200x200 mm</t>
  </si>
  <si>
    <t>236</t>
  </si>
  <si>
    <t>5976574000</t>
  </si>
  <si>
    <t>Obkladačky keramické glazované jednofarebné hladké B 200x250 Ia</t>
  </si>
  <si>
    <t>238</t>
  </si>
  <si>
    <t>121</t>
  </si>
  <si>
    <t>781731030</t>
  </si>
  <si>
    <t>Montáž obkladov vonk. stien z obkladačiek tehlových kladených do malty veľ. 290 x 65 mm</t>
  </si>
  <si>
    <t>240</t>
  </si>
  <si>
    <t>221</t>
  </si>
  <si>
    <t>-1886148480</t>
  </si>
  <si>
    <t>596360000100</t>
  </si>
  <si>
    <t>Obkladový pásik tehlový POROTHERM Terca Standard Agate, rozmer 210x65x23 mm, rovný</t>
  </si>
  <si>
    <t>242</t>
  </si>
  <si>
    <t>286777354</t>
  </si>
  <si>
    <t>123</t>
  </si>
  <si>
    <t>998781101</t>
  </si>
  <si>
    <t>Presun hmôt pre obklady keramické v objektoch výšky do 6 m</t>
  </si>
  <si>
    <t>244</t>
  </si>
  <si>
    <t>223</t>
  </si>
  <si>
    <t>2045429097</t>
  </si>
  <si>
    <t>784</t>
  </si>
  <si>
    <t xml:space="preserve">Maľby      </t>
  </si>
  <si>
    <t>783894612</t>
  </si>
  <si>
    <t>Náter farbami ekologickými riediteľnými vodou SADAKRINOM bielym pre náter sadrokartón. stropov 2x</t>
  </si>
  <si>
    <t>246</t>
  </si>
  <si>
    <t>125</t>
  </si>
  <si>
    <t>784452273</t>
  </si>
  <si>
    <t>Maľby z maliarskych zmesí Primalex, Farmal, ručne nanášané dvojnásobné základné na podklad hrubozrnný výšky do 3, 80 m</t>
  </si>
  <si>
    <t>248</t>
  </si>
  <si>
    <t>so02 - 02 - Prípojka kanalizácie</t>
  </si>
  <si>
    <t xml:space="preserve">    8 - Rúrové vedenie      </t>
  </si>
  <si>
    <t>132201202</t>
  </si>
  <si>
    <t>Výkop ryhy šírky 600-2000mm horn.3 od 100 do 1000 m3</t>
  </si>
  <si>
    <t>174201101</t>
  </si>
  <si>
    <t>Zásyp sypaninou bez zhutnenia jám, šachiet, rýh, zárezov alebo okolo objektov do 100 m3</t>
  </si>
  <si>
    <t>583310002800</t>
  </si>
  <si>
    <t>Štrkopiesok frakcia 0-8 mm, STN EN 13242 + A1</t>
  </si>
  <si>
    <t>583310002700</t>
  </si>
  <si>
    <t>Piesok frakcia 0-4 mm, STN EN 12620 + A1</t>
  </si>
  <si>
    <t>175101102</t>
  </si>
  <si>
    <t>Obsyp potrubia sypaninou z vhodných hornín 1 až 4 s prehodením sypaniny</t>
  </si>
  <si>
    <t>273313611</t>
  </si>
  <si>
    <t>Betón, prostý tr. C 16/20</t>
  </si>
  <si>
    <t xml:space="preserve">Rúrové vedenie      </t>
  </si>
  <si>
    <t>871326004</t>
  </si>
  <si>
    <t>Montáž kanalizačného PVC-U potrubia hladkého viacvrstvového DN 160</t>
  </si>
  <si>
    <t>286110006900</t>
  </si>
  <si>
    <t>Rúra kanalizačná PVC-U gravitačná, hladká SN4 - KG, ML - viacvrstvová, DN 160, dĺ. 5 m, WAVIN</t>
  </si>
  <si>
    <t>877326004</t>
  </si>
  <si>
    <t>Montáž kanalizačného PVC-U kolena DN 160</t>
  </si>
  <si>
    <t>286510004400</t>
  </si>
  <si>
    <t>Koleno PVC-U, DN 160x45° hladká pre gravitačnú kanalizáciu KG potrubia, WAVIN</t>
  </si>
  <si>
    <t>877326100.S</t>
  </si>
  <si>
    <t>Montáž kanalizačnej PVC-U presuvky DN 150</t>
  </si>
  <si>
    <t>286510009800.1</t>
  </si>
  <si>
    <t>Presuvka PVC-U, DN 160 hladká pre gravitačnú kanalizáciu KG potrubia, WAVIN</t>
  </si>
  <si>
    <t>877326100.S.1</t>
  </si>
  <si>
    <t>Dodávka a montáž insity 160</t>
  </si>
  <si>
    <t>892351000</t>
  </si>
  <si>
    <t>Skúška tesnosti kanalizácie D 200</t>
  </si>
  <si>
    <t>894431133</t>
  </si>
  <si>
    <t>Montáž revíznej šachty z PVC, DN 400/160 (DN šachty/DN potr. ved.), tlak 12,5 t, hl. 1400 do 1700mm</t>
  </si>
  <si>
    <t>286610027100</t>
  </si>
  <si>
    <t>Predĺženie DN 400, dĺžka 2 m, hladka rúra PVC, pre PP revízne šachty, PIPELIFE</t>
  </si>
  <si>
    <t>286620000100</t>
  </si>
  <si>
    <t>Poklop plastový, pre zaťaženie do 1,5 t, pre PP revízne šachty DN 315, PIPELIFE</t>
  </si>
  <si>
    <t>286610002300</t>
  </si>
  <si>
    <t>Zberné dno DN 400, vtok/výtok DN 160, pre PP revízne šachty na PVC hladkú kanalizáciu s predĺžením, PIPELIFE</t>
  </si>
  <si>
    <t>998276101</t>
  </si>
  <si>
    <t>Presun hmôt pre rúrové vedenie hĺbené z rúr z plast., hmôt alebo sklolamin. v otvorenom výkope</t>
  </si>
  <si>
    <t>so03 - 03 - Prípojka plynu</t>
  </si>
  <si>
    <t xml:space="preserve">    723 - Zdravotechnika - vnútorný plynovod</t>
  </si>
  <si>
    <t xml:space="preserve">    783 - Nátery</t>
  </si>
  <si>
    <t xml:space="preserve">M - Práce a dodávky M      </t>
  </si>
  <si>
    <t xml:space="preserve">    21-M - Elektromontáže      </t>
  </si>
  <si>
    <t xml:space="preserve">    23-M - Montáže potrubia</t>
  </si>
  <si>
    <t>132201101</t>
  </si>
  <si>
    <t>Výkop ryhy do šírky 600 mm v horn.3 do 100 m3</t>
  </si>
  <si>
    <t>-594148604</t>
  </si>
  <si>
    <t>174101001</t>
  </si>
  <si>
    <t>Zásyp sypaninou so zhutnením jám, šachiet, rýh, zárezov alebo okolo objektov do 100 m3</t>
  </si>
  <si>
    <t>1601931765</t>
  </si>
  <si>
    <t>5833716700</t>
  </si>
  <si>
    <t>Štrkopiesok 0-22 N</t>
  </si>
  <si>
    <t>-1261817704</t>
  </si>
  <si>
    <t>175101101</t>
  </si>
  <si>
    <t>Obsyp potrubia sypaninou z vhodných hornín 1 až 4 bez prehodenia sypaniny</t>
  </si>
  <si>
    <t>39112044</t>
  </si>
  <si>
    <t>899721133</t>
  </si>
  <si>
    <t>Označenie plynovodného potrubia žltou výstražnou fóliou</t>
  </si>
  <si>
    <t>248447593</t>
  </si>
  <si>
    <t>141720014</t>
  </si>
  <si>
    <t>Neriadené zemné pretláčanie v hornine tr. 3-4, priemer pretláčania cez 75 do 90 mm</t>
  </si>
  <si>
    <t>1992339733</t>
  </si>
  <si>
    <t>723</t>
  </si>
  <si>
    <t>Zdravotechnika - vnútorný plynovod</t>
  </si>
  <si>
    <t>723120204.S</t>
  </si>
  <si>
    <t>Potrubie z oceľových rúrok závitových čiernych spájaných zvarovaním - akosť 11 353.0 DN 25</t>
  </si>
  <si>
    <t>801843448</t>
  </si>
  <si>
    <t>723150366.S</t>
  </si>
  <si>
    <t>Potrubie z oceľových rúrok hladkých čiernych, chránička Dxt 44,5x2 mm</t>
  </si>
  <si>
    <t>1210533904</t>
  </si>
  <si>
    <t>723150366.S.1</t>
  </si>
  <si>
    <t>Zhotovenie redukcie 25/20 ocel</t>
  </si>
  <si>
    <t>723160204.S</t>
  </si>
  <si>
    <t>Prípojka k plynomeru spojená na závit bez obchádzky G 1</t>
  </si>
  <si>
    <t>723160335.S</t>
  </si>
  <si>
    <t>Prípojka k plynomeru zvarená, rozpierka prípojky do G 5/4</t>
  </si>
  <si>
    <t>723190204.S</t>
  </si>
  <si>
    <t>Prípojka plynovodná z oceľových rúrok závitových čiernych spájaných na závit DN 25</t>
  </si>
  <si>
    <t>723190204.S.1</t>
  </si>
  <si>
    <t>Demontáž starej regulačnej zostavy</t>
  </si>
  <si>
    <t>723190204.S.2</t>
  </si>
  <si>
    <t>Dodávka a montáž novej regulačnej zostavy</t>
  </si>
  <si>
    <t>723190204.S.3</t>
  </si>
  <si>
    <t>Dodávka a montáž plynovej hadice 3/4" l=1m</t>
  </si>
  <si>
    <t>723230102.S.1</t>
  </si>
  <si>
    <t>Montáž gulového uzáveru  G 3/4 FM</t>
  </si>
  <si>
    <t>551340006000.S</t>
  </si>
  <si>
    <t>Guľový uzáver na plyn 3/4", FF, páčka, plnoprietokový, niklovaná mosadz</t>
  </si>
  <si>
    <t>723230102.S.1.1</t>
  </si>
  <si>
    <t>Dodávka a montáž závesov pre ocelové potrubie</t>
  </si>
  <si>
    <t>998723101.S</t>
  </si>
  <si>
    <t>Presun hmôt pre vnútorný plynovod v objektoch výšky do 6 m</t>
  </si>
  <si>
    <t>783</t>
  </si>
  <si>
    <t>Nátery</t>
  </si>
  <si>
    <t>783424340.S</t>
  </si>
  <si>
    <t>Nátery kov.potr.a armatúr syntetické potrubie do DN 50 mm dvojnás. 1x email a základný náter - 140µm</t>
  </si>
  <si>
    <t>783424340.s</t>
  </si>
  <si>
    <t>1991446729</t>
  </si>
  <si>
    <t xml:space="preserve">Práce a dodávky M      </t>
  </si>
  <si>
    <t>21-M</t>
  </si>
  <si>
    <t xml:space="preserve">Elektromontáže      </t>
  </si>
  <si>
    <t>341110010500</t>
  </si>
  <si>
    <t>Kábel medený CYY 1,5 mm2</t>
  </si>
  <si>
    <t>256</t>
  </si>
  <si>
    <t>559851545</t>
  </si>
  <si>
    <t>210800001</t>
  </si>
  <si>
    <t>Vodič medený uložený voľne CYY 450/750 V  1,5mm2</t>
  </si>
  <si>
    <t>561520720</t>
  </si>
  <si>
    <t>23-M</t>
  </si>
  <si>
    <t>Montáže potrubia</t>
  </si>
  <si>
    <t>230230016.S</t>
  </si>
  <si>
    <t>Hlavná tlaková skúška vzduchom 0, 6 MPa do DN 50</t>
  </si>
  <si>
    <t>323553115</t>
  </si>
  <si>
    <t>230230121.S</t>
  </si>
  <si>
    <t>Príprava na tlakovú skúšku vzduchom a vodou do 0,6 MPa</t>
  </si>
  <si>
    <t>úsek</t>
  </si>
  <si>
    <t>230230121.S.1</t>
  </si>
  <si>
    <t>Revizna správa plynu</t>
  </si>
  <si>
    <t>230234340</t>
  </si>
  <si>
    <t>Vrtanie diery fi 50 l=0,9m</t>
  </si>
  <si>
    <t>-868334834</t>
  </si>
  <si>
    <t>230239340.s.5</t>
  </si>
  <si>
    <t>Dodávka a montáž skrinky</t>
  </si>
  <si>
    <t>-368764305</t>
  </si>
  <si>
    <t>so04 - 04 - Prípojka NN</t>
  </si>
  <si>
    <t xml:space="preserve">HSV - Práce a dodávky HSV   </t>
  </si>
  <si>
    <t xml:space="preserve">    1 - Zemné práce   </t>
  </si>
  <si>
    <t xml:space="preserve">M - Práce a dodávky M   </t>
  </si>
  <si>
    <t xml:space="preserve">    21-M - Elektromontáže   </t>
  </si>
  <si>
    <t xml:space="preserve">    46-M - Zemné práce vykonávané pri externých montážnych prácach   </t>
  </si>
  <si>
    <t xml:space="preserve">Práce a dodávky HSV   </t>
  </si>
  <si>
    <t xml:space="preserve">Zemné práce   </t>
  </si>
  <si>
    <t>175101202</t>
  </si>
  <si>
    <t>Obsyp objektov sypaninou z vhodných hornín 1 až 4 s prehodením sypaniny</t>
  </si>
  <si>
    <t>460420353</t>
  </si>
  <si>
    <t>Zriadenie káblového lôžka z piesku vrstvy 20 cm so zakrytím poklopom na šírku 45 cm</t>
  </si>
  <si>
    <t>5961046500</t>
  </si>
  <si>
    <t>Plastový ochranný poklop</t>
  </si>
  <si>
    <t>5831214500</t>
  </si>
  <si>
    <t>Drvina vápencová zmes  0 - 4</t>
  </si>
  <si>
    <t xml:space="preserve">Práce a dodávky M   </t>
  </si>
  <si>
    <t xml:space="preserve">Elektromontáže   </t>
  </si>
  <si>
    <t>210010006</t>
  </si>
  <si>
    <t>Rúrka elektroinštalačná DN 63 pod spevnenými plochami</t>
  </si>
  <si>
    <t>3450722800</t>
  </si>
  <si>
    <t>Rúrka DN 63</t>
  </si>
  <si>
    <t>210100002</t>
  </si>
  <si>
    <t>Ukončenie vodičov v rozvádzač. vrátane zapojenia a vodičovej koncovky do 6 mm2</t>
  </si>
  <si>
    <t>210100003</t>
  </si>
  <si>
    <t>Ukončenie vodičov v rozvádzač. vrátane zapojenia a vodičovej koncovky do 16 mm2</t>
  </si>
  <si>
    <t>210100004</t>
  </si>
  <si>
    <t>Ukončenie vodičov v rozvádzač. vrátane zapojenia a vodičovej koncovky do 25 mm2</t>
  </si>
  <si>
    <t>210100252</t>
  </si>
  <si>
    <t>Ukončenie celoplastových káblov zmrašť. záklopkou alebo páskou do 4 x 25 mm2</t>
  </si>
  <si>
    <t>3438013580</t>
  </si>
  <si>
    <t>Trubice zmršťovacie z polyolefínu so strednou hrúbkou steny MWTM 16/5-A/U</t>
  </si>
  <si>
    <t>3451807030</t>
  </si>
  <si>
    <t>Bužírka zmršťovacia čierna 6,4-3,2 mm  typ:  ZS064</t>
  </si>
  <si>
    <t>210120102</t>
  </si>
  <si>
    <t>Poistka nožová veľkost 00 do 160A 500 V</t>
  </si>
  <si>
    <t>3450117000</t>
  </si>
  <si>
    <t>Poist.patron PN000 40A gG</t>
  </si>
  <si>
    <t>210193056</t>
  </si>
  <si>
    <t>Skriňa ER plastová, trojfázová, dvojtarifná 2 odberatelia</t>
  </si>
  <si>
    <t>3570193610</t>
  </si>
  <si>
    <t>El.skriňa F403 trojfázový, dvojtarif, 1 odberateľ : 1 x hlavný trojpólový istič B16, 20, resp.25</t>
  </si>
  <si>
    <t>210220021</t>
  </si>
  <si>
    <t>Uzemňovacie vedenie v zemi FeZn vrátane izolácie spojov O 10mm</t>
  </si>
  <si>
    <t>3544224150</t>
  </si>
  <si>
    <t>Územňovací vodič    ocelový žiarovo zinkovaný  označenie     O 10</t>
  </si>
  <si>
    <t>210220245</t>
  </si>
  <si>
    <t>Svorka FeZn pripojovacia SP</t>
  </si>
  <si>
    <t>3544219850</t>
  </si>
  <si>
    <t>Svorka  pripojovacia  pre spojenie kovových súčiastok ocelová žiarovo zinkovaná  označenie  SP 1</t>
  </si>
  <si>
    <t>210220253</t>
  </si>
  <si>
    <t>Svorka FeZn uzemňovacia SR03</t>
  </si>
  <si>
    <t>3544221300</t>
  </si>
  <si>
    <t>Svorka  odbočná spojovacia  ocelová žiarovo zinkovaná  označenie  SR 03 A</t>
  </si>
  <si>
    <t>210800157.S</t>
  </si>
  <si>
    <t>Kábel medený uložený pevne CYKY 450/750 V 4x16</t>
  </si>
  <si>
    <t>341110001800.S</t>
  </si>
  <si>
    <t>Kábel medený CYKY 4x16 mm2</t>
  </si>
  <si>
    <t>210902362</t>
  </si>
  <si>
    <t>Vodič hliníkový silový, uložený pevne NAYY 0,6/1 kV 4x25</t>
  </si>
  <si>
    <t>3410350066</t>
  </si>
  <si>
    <t>NAYY  4x25  RM    Kábel pre pevné uloženie, hliníkový STN</t>
  </si>
  <si>
    <t>OPaOS</t>
  </si>
  <si>
    <t>Revízna správa</t>
  </si>
  <si>
    <t>HZS000111</t>
  </si>
  <si>
    <t>Nezahrnuté práce</t>
  </si>
  <si>
    <t>hod</t>
  </si>
  <si>
    <t>MSD</t>
  </si>
  <si>
    <t>Mimostavenisková doprava</t>
  </si>
  <si>
    <t>%</t>
  </si>
  <si>
    <t>MV</t>
  </si>
  <si>
    <t>Murárske výpomoci</t>
  </si>
  <si>
    <t>PM</t>
  </si>
  <si>
    <t>Podružný materiál</t>
  </si>
  <si>
    <t>PPV</t>
  </si>
  <si>
    <t>Podiel pridružených výkonov</t>
  </si>
  <si>
    <t>46-M</t>
  </si>
  <si>
    <t xml:space="preserve">Zemné práce vykonávané pri externých montážnych prácach   </t>
  </si>
  <si>
    <t>460490012</t>
  </si>
  <si>
    <t>Rozvinutie a uloženie výstražnej fólie z PVC do ryhy, šírka 33 cm</t>
  </si>
  <si>
    <t>2830002000</t>
  </si>
  <si>
    <t>Fólia červená v m</t>
  </si>
  <si>
    <t>so05 - 05 - Prípojka vodovodná</t>
  </si>
  <si>
    <t xml:space="preserve">    46-M - Zemné práce vykonávané pri externých montážnych prácach      </t>
  </si>
  <si>
    <t>1287986815</t>
  </si>
  <si>
    <t>132201109</t>
  </si>
  <si>
    <t>Príplatok k cene za lepivosť pri hĺbení rýh šírky do 600 mm zapažených i nezapažených s urovnaním dna v hornine 3</t>
  </si>
  <si>
    <t>1990193501</t>
  </si>
  <si>
    <t>133201101</t>
  </si>
  <si>
    <t>Výkop šachty zapaženej, hornina 3 do 100 m3</t>
  </si>
  <si>
    <t>133201109</t>
  </si>
  <si>
    <t>Príplatok k cenám za lepivosť pri hĺbení šachiet zapažených i nezapažených v hornine 3</t>
  </si>
  <si>
    <t>-1888771561</t>
  </si>
  <si>
    <t>1139186524</t>
  </si>
  <si>
    <t>Štrkopiesok frakcia 0-8 mm, STN EN 12620 + A1</t>
  </si>
  <si>
    <t>365168118</t>
  </si>
  <si>
    <t>-429615818</t>
  </si>
  <si>
    <t>722263416</t>
  </si>
  <si>
    <t>Montáž vodomeru závit. jednovtokového suchobežného G 3/4 (2 m3.h-1)</t>
  </si>
  <si>
    <t>-791564092</t>
  </si>
  <si>
    <t>388240002100</t>
  </si>
  <si>
    <t>Vodomer viacvtokový VM 3-5 3/4</t>
  </si>
  <si>
    <t>-1431722909</t>
  </si>
  <si>
    <t>871181002.1</t>
  </si>
  <si>
    <t>Montáž vodovodného potrubia z dvojvsrtvového PE 100 SDR11/PN16 zváraných natupo D 50x4,6 mm</t>
  </si>
  <si>
    <t>-1165783608</t>
  </si>
  <si>
    <t>286130033500.1</t>
  </si>
  <si>
    <t>Rúra HDPE na vodu PE100 PN16 SDR11 50x4,6x100 m, WAVIN</t>
  </si>
  <si>
    <t>-1585328883</t>
  </si>
  <si>
    <t>286530020200</t>
  </si>
  <si>
    <t>Koleno 90° na tupo PE 100, na vodu, plyn a kanalizáciu, SDR 11 L D 40 mm, WAVIN</t>
  </si>
  <si>
    <t>-631747641</t>
  </si>
  <si>
    <t>891163111</t>
  </si>
  <si>
    <t>Montáž vodovodnej armatúry na potrubí ventil hlavný pre prípojky DN 25</t>
  </si>
  <si>
    <t>1326712714</t>
  </si>
  <si>
    <t>5511084600</t>
  </si>
  <si>
    <t>Ventil k armaturám pro vodovod priamy KE 181 A1</t>
  </si>
  <si>
    <t>891163111.1</t>
  </si>
  <si>
    <t>Dodávka a montáž gebo spojky s vnútorným zavitom 2"</t>
  </si>
  <si>
    <t>-784578328</t>
  </si>
  <si>
    <t>891211111</t>
  </si>
  <si>
    <t>Montáž vodovodného posúvača s osadením zemnej súpravy (bez poklopov) DN 50</t>
  </si>
  <si>
    <t>422210001600</t>
  </si>
  <si>
    <t>Zemná súprava posúvačová Y 1020 D 50 mm</t>
  </si>
  <si>
    <t>891269111</t>
  </si>
  <si>
    <t>Montáž navrtávacieho pásu s ventilom Jt 1 MPa na potr. z rúr liat., oceľ., plast., DN 100</t>
  </si>
  <si>
    <t>4227531001</t>
  </si>
  <si>
    <t>Navrtávaci pás HA COM uzáverový DN 100-1  na vodu HAWLE</t>
  </si>
  <si>
    <t>-1078796069</t>
  </si>
  <si>
    <t>892233111</t>
  </si>
  <si>
    <t>Preplach a dezinfekcia vodovodného potrubia DN od 40 do 70</t>
  </si>
  <si>
    <t>-442380597</t>
  </si>
  <si>
    <t>892241111</t>
  </si>
  <si>
    <t>Ostatné práce na rúrovom vedení, tlakové skúšky vodovodného potrubia DN do 80</t>
  </si>
  <si>
    <t>378174904</t>
  </si>
  <si>
    <t>893301001</t>
  </si>
  <si>
    <t>Osadenie vodomernej šachty železobetónovej, hmotnosti do 3 t</t>
  </si>
  <si>
    <t>594300000500</t>
  </si>
  <si>
    <t>Vodomerná a armatúrna šachta BG, lxšxv 1600x1200x1800 mm, objem 3,5 m3, železobetónová, HYDRO BG</t>
  </si>
  <si>
    <t>899401112</t>
  </si>
  <si>
    <t>Osadenie poklopu liatinového posúvačového</t>
  </si>
  <si>
    <t>552410000100</t>
  </si>
  <si>
    <t>Poklop posúvačový Y 4504</t>
  </si>
  <si>
    <t>899401113</t>
  </si>
  <si>
    <t>Osadenie poklopu liatinového hydrantového</t>
  </si>
  <si>
    <t>552410002300</t>
  </si>
  <si>
    <t>Poklop liatinový T 600 D 400, WAVIN</t>
  </si>
  <si>
    <t>-177150654</t>
  </si>
  <si>
    <t>-1731377630</t>
  </si>
  <si>
    <t xml:space="preserve">Zemné práce vykonávané pri externých montážnych prácach      </t>
  </si>
  <si>
    <t>Rozvinutie a uloženie výstražnej fólie z PVC do ryhy, šírka do 33 cm</t>
  </si>
  <si>
    <t>1677473840</t>
  </si>
  <si>
    <t>2830010600</t>
  </si>
  <si>
    <t>Výstražná fóla biela -Vodovod</t>
  </si>
  <si>
    <t>357164593</t>
  </si>
  <si>
    <t>so06 - 06 - Zdravotechnika</t>
  </si>
  <si>
    <t xml:space="preserve">PSV - Práce a dodávky PSV   </t>
  </si>
  <si>
    <t xml:space="preserve">    713 - Izolácie tepelné      </t>
  </si>
  <si>
    <t xml:space="preserve">    721 - Zdravotechnika - vnútorná kanalizácia      </t>
  </si>
  <si>
    <t xml:space="preserve">    722 - Zdravotechnika - vnútorný vodovod      </t>
  </si>
  <si>
    <t xml:space="preserve">Práce a dodávky PSV   </t>
  </si>
  <si>
    <t xml:space="preserve">Izolácie tepelné      </t>
  </si>
  <si>
    <t>713482111.S</t>
  </si>
  <si>
    <t>Montáž trubíc z PE, hr.do 10 mm,vnút.priemer do 38 mm</t>
  </si>
  <si>
    <t>283310000300</t>
  </si>
  <si>
    <t>Izolačná PE trubica TUBOLIT DG 18x5 mm (d potrubia x hr. izolácie), nenadrezaná, AZ FLEX</t>
  </si>
  <si>
    <t>283310000500</t>
  </si>
  <si>
    <t>Izolačná PE trubica TUBOLIT DG 22x5 mm (d potrubia x hr. izolácie), nenadrezaná, AZ FLEX</t>
  </si>
  <si>
    <t>283310001200</t>
  </si>
  <si>
    <t>Izolačná PE trubica TUBOLIT DG 22x9 mm (d potrubia x hr. izolácie), nadrezaná, AZ FLEX</t>
  </si>
  <si>
    <t>283310000700</t>
  </si>
  <si>
    <t>Izolačná PE trubica TUBOLIT DG 28x5 mm (d potrubia x hr. izolácie), nenadrezaná, AZ FLEX</t>
  </si>
  <si>
    <t>283310001500</t>
  </si>
  <si>
    <t>Izolačná PE trubica TUBOLIT DG 28x9 mm (d potrubia x hr. izolácie), nadrezaná, AZ FLEX</t>
  </si>
  <si>
    <t>283310000900</t>
  </si>
  <si>
    <t>Izolačná PE trubica TUBOLIT DG 35x5 mm (d potrubia x hr. izolácie), nenadrezaná, AZ FLEX</t>
  </si>
  <si>
    <t>283310001600</t>
  </si>
  <si>
    <t>Izolačná PE trubica TUBOLIT DG 35x9 mm (d potrubia x hr. izolácie), nadrezaná, AZ FLEX</t>
  </si>
  <si>
    <t>283310001800</t>
  </si>
  <si>
    <t>Izolačná PE trubica TUBOLIT DG 42x9 mm (d potrubia x hr. izolácie), nadrezaná, AZ FLEX</t>
  </si>
  <si>
    <t>283310003500</t>
  </si>
  <si>
    <t>Izolačná PE trubica TUBOLIT DG 42x13 mm (d potrubia x hr. izolácie), nadrezaná, AZ FLEX</t>
  </si>
  <si>
    <t>283310003500.1</t>
  </si>
  <si>
    <t>Pomocný material /lepidlo,paska a spinky/</t>
  </si>
  <si>
    <t>713482112.S</t>
  </si>
  <si>
    <t>Montáž trubíc z PE, hr.do 10 mm,vnút.priemer 39-70 mm</t>
  </si>
  <si>
    <t>998713201.S</t>
  </si>
  <si>
    <t>998713292.S</t>
  </si>
  <si>
    <t>Izolácie tepelné, prípl.za presun nad vymedz. najväčšiu dopravnú vzdial. do 100 m</t>
  </si>
  <si>
    <t>721</t>
  </si>
  <si>
    <t xml:space="preserve">Zdravotechnika - vnútorná kanalizácia      </t>
  </si>
  <si>
    <t>721171107.S</t>
  </si>
  <si>
    <t>Potrubie z PVC - U odpadové ležaté hrdlové D 75 mm</t>
  </si>
  <si>
    <t>721171109.S</t>
  </si>
  <si>
    <t>Potrubie z PVC - U odpadové ležaté hrdlové D 110 mm</t>
  </si>
  <si>
    <t>721171110.S</t>
  </si>
  <si>
    <t>Potrubie z PVC - U odpadové ležaté hrdlové D 125 mm</t>
  </si>
  <si>
    <t>721172107.S</t>
  </si>
  <si>
    <t>Potrubie z PVC - U odpadové zvislé hrdlové Dxt 75x1,8 mm</t>
  </si>
  <si>
    <t>721172109.S</t>
  </si>
  <si>
    <t>Potrubie z PVC - U odpadové zvislé hrdlové Dxt 110x2,2 mm</t>
  </si>
  <si>
    <t>721172354.S</t>
  </si>
  <si>
    <t>Montáž čistiaceho kusu HT potrubia DN 70</t>
  </si>
  <si>
    <t>721172357.S</t>
  </si>
  <si>
    <t>Montáž čistiaceho kusu HT potrubia DN 100</t>
  </si>
  <si>
    <t>286540019100</t>
  </si>
  <si>
    <t>Čistiaci kus HT DN 100, PP systém pre beztlakový rozvod vnútorného odpadu, PIPELIFE</t>
  </si>
  <si>
    <t>286540019000.S</t>
  </si>
  <si>
    <t>Čistiaci kus HT DN 70, PP systém pre beztlakový rozvod vnútorného odpadu</t>
  </si>
  <si>
    <t>721172393.S</t>
  </si>
  <si>
    <t>Montáž vetracej hlavice pre HT potrubie DN 100</t>
  </si>
  <si>
    <t>429720001200.1</t>
  </si>
  <si>
    <t>Vetrcia hlavica HL810</t>
  </si>
  <si>
    <t>721173205.S</t>
  </si>
  <si>
    <t>Potrubie z PVC - U odpadné pripájacie D 50 mm</t>
  </si>
  <si>
    <t>721173207.S</t>
  </si>
  <si>
    <t>Potrubie z PVC - U odpadné pripájacie D 75 mm</t>
  </si>
  <si>
    <t>721173208.S</t>
  </si>
  <si>
    <t>Potrubie z PVC - U odpadné pripájacie D 110 mm</t>
  </si>
  <si>
    <t>721194105.S</t>
  </si>
  <si>
    <t>Zriadenie prípojky na potrubí vyvedenie a upevnenie odpadových výpustiek D 50 mm</t>
  </si>
  <si>
    <t>721194109.S</t>
  </si>
  <si>
    <t>Zriadenie prípojky na potrubí vyvedenie a upevnenie odpadových výpustiek D 110 mm</t>
  </si>
  <si>
    <t>721290111.S</t>
  </si>
  <si>
    <t>Ostatné - skúška tesnosti kanalizácie v objektoch vodou do DN 125</t>
  </si>
  <si>
    <t>998721201.S</t>
  </si>
  <si>
    <t>Presun hmôt pre vnútornú kanalizáciu v objektoch výšky do 6 m</t>
  </si>
  <si>
    <t>998721292.S</t>
  </si>
  <si>
    <t>Vnútorná kanalizácia, prípl.za presun nad vymedz. najväč. dopr. vzdial. do 100m</t>
  </si>
  <si>
    <t>722</t>
  </si>
  <si>
    <t xml:space="preserve">Zdravotechnika - vnútorný vodovod      </t>
  </si>
  <si>
    <t>722.1</t>
  </si>
  <si>
    <t>Nástenka 20/1/2"</t>
  </si>
  <si>
    <t>722.2</t>
  </si>
  <si>
    <t>Nástenka 16/1/2"</t>
  </si>
  <si>
    <t>722.3</t>
  </si>
  <si>
    <t>Nástenný komplet 20/1/2"</t>
  </si>
  <si>
    <t>722130213.S</t>
  </si>
  <si>
    <t>Potrubie z oceľových rúr pozink. bezšvíkových bežných-11 353.0, 10 004.0 zvarov. bežných-11 343.00 DN 25</t>
  </si>
  <si>
    <t>722130214.S</t>
  </si>
  <si>
    <t>Potrubie z oceľových rúr pozink. bezšvíkových bežných-11 353.0, 10 004.0 zvarov. bežných-11 343.00 DN 32</t>
  </si>
  <si>
    <t>722171111.1</t>
  </si>
  <si>
    <t>Potrubie plasthliníkové Dxt 16x2 mm v kotúčoch</t>
  </si>
  <si>
    <t>722171113.1</t>
  </si>
  <si>
    <t>Potrubie plasthliníkové Dxt 20x2 mm v kotúčoch</t>
  </si>
  <si>
    <t>722171114.1</t>
  </si>
  <si>
    <t>Potrubie plasthliníkové  Dxt 26x3 mm v kotúčoch</t>
  </si>
  <si>
    <t>722171115.1</t>
  </si>
  <si>
    <t>Potrubie plasthliníkové Dxt 32x3 mm v kotúčoch</t>
  </si>
  <si>
    <t>722171116</t>
  </si>
  <si>
    <t>Potrubie plasthliníkové  Dxt 40x3,5 mm,</t>
  </si>
  <si>
    <t>722171116.1</t>
  </si>
  <si>
    <t>Dodavka a montáž lisovacích tvaroviek 16-40 /Tkus,kolená,prehody/</t>
  </si>
  <si>
    <t>722190223.S</t>
  </si>
  <si>
    <t>Prípojka vodovodná z oceľových rúr pre pevné pripojenie DN 25</t>
  </si>
  <si>
    <t>722190401.S</t>
  </si>
  <si>
    <t>Vyvedenie a upevnenie výpustky DN 15</t>
  </si>
  <si>
    <t>722190401.S.1</t>
  </si>
  <si>
    <t>Dodávka a montáž Hydrantovejj skrine s navijákom DN25/30m</t>
  </si>
  <si>
    <t>722221015.S</t>
  </si>
  <si>
    <t>Montáž guľového kohúta závitového priameho pre vodu G 3/4</t>
  </si>
  <si>
    <t>722221020.S</t>
  </si>
  <si>
    <t>Montáž guľového kohúta závitového priameho pre vodu G 1</t>
  </si>
  <si>
    <t>722221025.S</t>
  </si>
  <si>
    <t>Montáž guľového kohúta závitového priameho pre vodu G 5/4</t>
  </si>
  <si>
    <t>722221030.S</t>
  </si>
  <si>
    <t>Montáž guľového kohúta závitového priameho pre vodu G 6/4</t>
  </si>
  <si>
    <t>722221082.S</t>
  </si>
  <si>
    <t>Montáž guľového kohúta vypúšťacieho závitového G 1/2</t>
  </si>
  <si>
    <t>722221175.S</t>
  </si>
  <si>
    <t>Montáž poistného ventilu závitového pre vodu G 3/4</t>
  </si>
  <si>
    <t>551210021600.S.1</t>
  </si>
  <si>
    <t>Ventil K125T DN40</t>
  </si>
  <si>
    <t>551210021600.S.2</t>
  </si>
  <si>
    <t>Spätná klapka DN40</t>
  </si>
  <si>
    <t>551210021600.S.3</t>
  </si>
  <si>
    <t>Šrobenie V4300 6/4"</t>
  </si>
  <si>
    <t>551210021600.S.8</t>
  </si>
  <si>
    <t>Šrobenie V4300 1"</t>
  </si>
  <si>
    <t>551210021600.S.9</t>
  </si>
  <si>
    <t>Šrobenie V4300 3/4"</t>
  </si>
  <si>
    <t>551210021600.S.10</t>
  </si>
  <si>
    <t>Guľový ventil 3/4" s vypúštakom</t>
  </si>
  <si>
    <t>551210021600.S.11</t>
  </si>
  <si>
    <t>Guľový ventil DN32</t>
  </si>
  <si>
    <t>551210021600.S.12</t>
  </si>
  <si>
    <t>Poistný ventil 3/4" so spätnou klapkou</t>
  </si>
  <si>
    <t>551210021600.S.13</t>
  </si>
  <si>
    <t>Spätná klapka 1"</t>
  </si>
  <si>
    <t>551210021600.S.14</t>
  </si>
  <si>
    <t>Termostatický ventil 3/4"</t>
  </si>
  <si>
    <t>551210021600.S.15</t>
  </si>
  <si>
    <t>Guľový ventil 3/4"</t>
  </si>
  <si>
    <t>551210021600.S.4</t>
  </si>
  <si>
    <t>Ventil K125T DN32</t>
  </si>
  <si>
    <t>551210021600.S.5</t>
  </si>
  <si>
    <t>Kontrolovateľný spätný ventil DN32</t>
  </si>
  <si>
    <t>551210021600.S.6</t>
  </si>
  <si>
    <t>Vypúšťací kohút DN15</t>
  </si>
  <si>
    <t>551210021600.S.7</t>
  </si>
  <si>
    <t>Gulový ventil DN25</t>
  </si>
  <si>
    <t>722221175.S.1</t>
  </si>
  <si>
    <t>Dodávka a montáž kolenovej elektrotvarovky prechodovej 40/6/4" vonkajši</t>
  </si>
  <si>
    <t>722221175.S.2</t>
  </si>
  <si>
    <t>Dodávka a montáž Filtra 10" 6/4" s vložkou</t>
  </si>
  <si>
    <t>722221175.S.3</t>
  </si>
  <si>
    <t>Dodávka a montáž expanznej nádoby 18l/10bar s držiakom</t>
  </si>
  <si>
    <t>722221175.S.4</t>
  </si>
  <si>
    <t>Dodávka a montáž manometra 0-10Bar</t>
  </si>
  <si>
    <t>722221175.S.5</t>
  </si>
  <si>
    <t>Dodávka a montáž cirkulačného čerpadla Star Z20</t>
  </si>
  <si>
    <t>722221275.S</t>
  </si>
  <si>
    <t>Montáž spätného ventilu závitového G 1</t>
  </si>
  <si>
    <t>722290226.S</t>
  </si>
  <si>
    <t>Tlaková skúška vodovodného potrubia závitového do DN 50</t>
  </si>
  <si>
    <t>722290234.S</t>
  </si>
  <si>
    <t>Prepláchnutie a dezinfekcia vodovodného potrubia do DN 80</t>
  </si>
  <si>
    <t>998722201.S</t>
  </si>
  <si>
    <t>Presun hmôt pre vnútorný vodovod v objektoch výšky do 6 m</t>
  </si>
  <si>
    <t>998722292.S</t>
  </si>
  <si>
    <t>Vodovod, prípl.za presun nad vymedz. najväčšiu dopravnú vzdialenosť do 100m</t>
  </si>
  <si>
    <t>725119106.S</t>
  </si>
  <si>
    <t>Montáž splachovacej nádržky plastovej s rohovým ventilom nízkopoložených</t>
  </si>
  <si>
    <t>554320000100.1</t>
  </si>
  <si>
    <t>Plastová nádržka pre samostatne stojace klozety,bočný prívod vody 3/8",Dual Flush 3/6l,vrátane kolena</t>
  </si>
  <si>
    <t>725119407.S</t>
  </si>
  <si>
    <t>Montáž záchodovej misy keramickej detskej voľne stojacej pre škôlky</t>
  </si>
  <si>
    <t>642350000100</t>
  </si>
  <si>
    <t>Misa záchodová keramická stojaca BABY, rozmer 295x385x350 mm, vodorovný odpad, JIKA</t>
  </si>
  <si>
    <t>725119410.S</t>
  </si>
  <si>
    <t>Montáž záchodovej misy keramickej zavesenej s rovným odpadom</t>
  </si>
  <si>
    <t>642360000500.S</t>
  </si>
  <si>
    <t>Misa záchodová keramická závesná</t>
  </si>
  <si>
    <t>642360000500.S.1</t>
  </si>
  <si>
    <t>Protihluková podložka</t>
  </si>
  <si>
    <t>642360000500.S.2</t>
  </si>
  <si>
    <t>WC sedátko</t>
  </si>
  <si>
    <t>725149701.S</t>
  </si>
  <si>
    <t>Montáž predstenového systému záchodov do masívnej murovanej konštrukcie</t>
  </si>
  <si>
    <t>552370001600.S</t>
  </si>
  <si>
    <t>Predstenový systém pre závesné WC s podomietkovou nádržou do murovaných alebo betónových konštrukcií + inštalacná sada</t>
  </si>
  <si>
    <t>725219201.S</t>
  </si>
  <si>
    <t>Montáž umývadla keramického  bez výtokovej armatúry</t>
  </si>
  <si>
    <t>642110002300</t>
  </si>
  <si>
    <t>Umývadlo keramické JIKA</t>
  </si>
  <si>
    <t>725219505.S</t>
  </si>
  <si>
    <t>Montáž umývadla keramického detského závesného, bez výtokovej armatúry</t>
  </si>
  <si>
    <t>642110002730.S.1</t>
  </si>
  <si>
    <t>Umyvadielko BABY  Jika detské</t>
  </si>
  <si>
    <t>642110002730.S.2</t>
  </si>
  <si>
    <t>Umyvadielko BABY  - kryt na sifón s inštalačnou sadou</t>
  </si>
  <si>
    <t>642110002730.S.3</t>
  </si>
  <si>
    <t>Umyvadielko BABY  - inštalačná súprava pre umyvadlá</t>
  </si>
  <si>
    <t>642110002730.S.4</t>
  </si>
  <si>
    <t>Mio umyvadlový sifón 5/4"- DN32</t>
  </si>
  <si>
    <t>725241112.S</t>
  </si>
  <si>
    <t>Montáž sprchovej vaničky j štvorcovej 900x900 mm</t>
  </si>
  <si>
    <t>554230002100.S.1</t>
  </si>
  <si>
    <t>Sprchová vanička štvorcová  rozmer 900x900 mm</t>
  </si>
  <si>
    <t>554230002100.S.2</t>
  </si>
  <si>
    <t>Sifón pre sprchovú vaničku</t>
  </si>
  <si>
    <t>554230002100.S.3</t>
  </si>
  <si>
    <t>Nožičky  pre sprchovú vaničku</t>
  </si>
  <si>
    <t>725245172.S.1</t>
  </si>
  <si>
    <t>Montáž sprchového kúta  šírky 900 mm rohová</t>
  </si>
  <si>
    <t>552230000800.S.1</t>
  </si>
  <si>
    <t>Kút sprchový štvorcový, štvordielny, rozmer 900x900x1950 mm, 6 mm bezpečnostné sklo</t>
  </si>
  <si>
    <t>725291112.S</t>
  </si>
  <si>
    <t>Montáž záchodového sedadla s poklopom</t>
  </si>
  <si>
    <t>554330000300.S.1</t>
  </si>
  <si>
    <t>Duraplastová WC doska BABY bez poklopu,plastové úchyty,biela</t>
  </si>
  <si>
    <t>554330000300.S.2</t>
  </si>
  <si>
    <t>Tlačitko Sigma biele</t>
  </si>
  <si>
    <t>725291112.S.1</t>
  </si>
  <si>
    <t>Montáž tlačitka pre závesné WC</t>
  </si>
  <si>
    <t>725319121.S.1</t>
  </si>
  <si>
    <t>Montáž kuchynských drezov jednoduchých, ostatných typov hranatých, bez výtokových armatúr</t>
  </si>
  <si>
    <t>725332320.S.1</t>
  </si>
  <si>
    <t>Montáž výlevky  bez výtokovej armatúry</t>
  </si>
  <si>
    <t>642710000200</t>
  </si>
  <si>
    <t>Výlevka stojatá keramická MIRA, vxšxl 460x500x435 mm, plastová mreža, JIKA</t>
  </si>
  <si>
    <t>725819401.S</t>
  </si>
  <si>
    <t>Montáž ventilu rohového s pripojovacou rúrkou G 1/2</t>
  </si>
  <si>
    <t>725819402.S</t>
  </si>
  <si>
    <t>Montáž ventilu bez pripojovacej rúrky G 1/2</t>
  </si>
  <si>
    <t>551110020100.S</t>
  </si>
  <si>
    <t>Guľový ventil rohový, 1/2" - 3/8", s filtrom, chrómovaná mosadz</t>
  </si>
  <si>
    <t>551110020000.1</t>
  </si>
  <si>
    <t>Guľový ventil rohový, 1/2" - 1/2", s filtrom, bez matice, chrómovaná mosadz,</t>
  </si>
  <si>
    <t>725829601.S.1</t>
  </si>
  <si>
    <t>Montáž batérie umývadlovej a drezovej stojankovej, pákovej alebo klasickej s mechanickým ovládaním</t>
  </si>
  <si>
    <t>551450003800.S</t>
  </si>
  <si>
    <t>Batéria umývadlová stojanková páková</t>
  </si>
  <si>
    <t>725829601.S.1.1</t>
  </si>
  <si>
    <t>Montáž batérie drezovej</t>
  </si>
  <si>
    <t>551450002500.1</t>
  </si>
  <si>
    <t>Batéria drezová</t>
  </si>
  <si>
    <t>551450002500.3</t>
  </si>
  <si>
    <t>Batéria pre výlevku</t>
  </si>
  <si>
    <t>551450002500.2</t>
  </si>
  <si>
    <t>Kuchynský drez jednodielny</t>
  </si>
  <si>
    <t>725829601.S.12</t>
  </si>
  <si>
    <t>Montáž batérie pre výlevku</t>
  </si>
  <si>
    <t>725849203.S.1</t>
  </si>
  <si>
    <t>Montáž batérie sprchovej nástennej</t>
  </si>
  <si>
    <t>250</t>
  </si>
  <si>
    <t>725849205.S</t>
  </si>
  <si>
    <t>Montáž batérie sprchovej nástennej, držiak sprchy s nastaviteľnou výškou sprchy</t>
  </si>
  <si>
    <t>252</t>
  </si>
  <si>
    <t>551450002600.S.1</t>
  </si>
  <si>
    <t>Batéria sprchová nástenná páková</t>
  </si>
  <si>
    <t>254</t>
  </si>
  <si>
    <t>551450002600.S.2</t>
  </si>
  <si>
    <t>Sprchová súprava  / sprchová ružica,tyč,hadica/</t>
  </si>
  <si>
    <t>725869301.S</t>
  </si>
  <si>
    <t>Montáž zápachovej uzávierky pre zariaďovacie predmety, umývadlovej do D 40 mm</t>
  </si>
  <si>
    <t>258</t>
  </si>
  <si>
    <t>551620006800.S.1</t>
  </si>
  <si>
    <t>Sifon umyvadlový DN40</t>
  </si>
  <si>
    <t>260</t>
  </si>
  <si>
    <t>725869311.S</t>
  </si>
  <si>
    <t>Montáž zápachovej uzávierky pre zariaďovacie predmety, drezovej do D 50 mm (pre jeden drez)</t>
  </si>
  <si>
    <t>262</t>
  </si>
  <si>
    <t>551620007100.S</t>
  </si>
  <si>
    <t>Zápachová uzávierka- sifón pre jednodielne drezy DN 50</t>
  </si>
  <si>
    <t>264</t>
  </si>
  <si>
    <t>725869322.S</t>
  </si>
  <si>
    <t>Montáž zápachovej uzávierky pre zariaďovacie predmety, pračkovej do D 40 mm (podomietkovej)</t>
  </si>
  <si>
    <t>266</t>
  </si>
  <si>
    <t>551620013600.1</t>
  </si>
  <si>
    <t>Zápachová uzávierka podomietková HL400, DN 40/50</t>
  </si>
  <si>
    <t>268</t>
  </si>
  <si>
    <t>725869380.S</t>
  </si>
  <si>
    <t>Montáž zápachovej uzávierky pre zariaďovacie predmety, ostatných typov do D 32 mm - kotol</t>
  </si>
  <si>
    <t>270</t>
  </si>
  <si>
    <t>551620027100</t>
  </si>
  <si>
    <t>Vtokový lievik HL21, DN 32, (0,17 l/s), s protizápachovým uzáverom, vetranie a klimatizácia, PP</t>
  </si>
  <si>
    <t>272</t>
  </si>
  <si>
    <t>so07 - 07 - Elektroinštalácia</t>
  </si>
  <si>
    <t xml:space="preserve">    769 - Montáže vzduchotechnických zariadení   </t>
  </si>
  <si>
    <t xml:space="preserve">    21-M - Elektromontáže</t>
  </si>
  <si>
    <t xml:space="preserve">    22-M - Montáže oznam. a zabezp. zariadení   </t>
  </si>
  <si>
    <t xml:space="preserve">    23-M - Elektromontáže  uzemnenie   </t>
  </si>
  <si>
    <t xml:space="preserve">Montáže vzduchotechnických zariadení   </t>
  </si>
  <si>
    <t>769060235</t>
  </si>
  <si>
    <t>Montáž klimatizačnej jednotky vonkajšej jednofázové napájanie (max. 3 vnút. jednotky)</t>
  </si>
  <si>
    <t>924413178</t>
  </si>
  <si>
    <t>429520006800</t>
  </si>
  <si>
    <t>Jednotka klimatizačná, vonkajšia MULTI F jednofázové napájanie MU3M21 CHL/UK (1,9-7,3/2,2-7,8) kW, MICROWELL</t>
  </si>
  <si>
    <t>1435745001</t>
  </si>
  <si>
    <t>769060315</t>
  </si>
  <si>
    <t>Montáž fan-coilu nástenného dvojtrubkového</t>
  </si>
  <si>
    <t>180210266</t>
  </si>
  <si>
    <t>429520015500</t>
  </si>
  <si>
    <t>Fan-coil nástenný, dvojtrubkový MKG-400, výkon 4 kW, MICROWELL</t>
  </si>
  <si>
    <t>1327316499</t>
  </si>
  <si>
    <t>769060515</t>
  </si>
  <si>
    <t>Montáž medeného potrubia predizolovaného 16 (5/8" x 1,0)</t>
  </si>
  <si>
    <t>-1593896843</t>
  </si>
  <si>
    <t>196350001900</t>
  </si>
  <si>
    <t>Rúra medená predizolovaná d 16 mm (5/8"x1,0) dĺ. 50 m, MICROWELL</t>
  </si>
  <si>
    <t>41964703</t>
  </si>
  <si>
    <t>998769201</t>
  </si>
  <si>
    <t>Presun hmôt pre montáž vzduchotechnických zariadení v stavbe (objekte) výšky do 7 m</t>
  </si>
  <si>
    <t>708891660</t>
  </si>
  <si>
    <t>Elektromontáže</t>
  </si>
  <si>
    <t>97305009.S</t>
  </si>
  <si>
    <t>Vykruženie kapsy pre krabice</t>
  </si>
  <si>
    <t>210010301</t>
  </si>
  <si>
    <t>Krabica prístrojová bez zapojenia (1901, KP 68, KZ 3)</t>
  </si>
  <si>
    <t>345410002400</t>
  </si>
  <si>
    <t>Krabica univerzálna z PVC pod omietku KU 68-1901,Dxh 73x42 mm, KOPOS</t>
  </si>
  <si>
    <t>210010321</t>
  </si>
  <si>
    <t>Krabica (1903, KR 68) odbočná s viečkom, svorkovnicou vrátane zapojenia, kruhová</t>
  </si>
  <si>
    <t>345410002600</t>
  </si>
  <si>
    <t>Krabica univerzálna z PVC s viečkom a svorkovnicou pod omietku KU 68-1903, Dxh 73x42 mm, KOPOS</t>
  </si>
  <si>
    <t>210011302.S</t>
  </si>
  <si>
    <t>Osadenie polyamidovej príchytky HM 8, do sadrokartónového tropu</t>
  </si>
  <si>
    <t>311310002800.S</t>
  </si>
  <si>
    <t>Hmoždinka sadrokartónová + skrutka</t>
  </si>
  <si>
    <t>220261622.S</t>
  </si>
  <si>
    <t>Osadenie príchytky, vyvŕtanie diery,zatlačenie príchytky do otvoru,v tehlovom murive D 8 mm</t>
  </si>
  <si>
    <t>210290941.S</t>
  </si>
  <si>
    <t>Prieraz cez stenu pri hrúbke muriva  do 30 cm, do D 29 mm</t>
  </si>
  <si>
    <t>210290951.S</t>
  </si>
  <si>
    <t>Prieraz cez stenu pri hrúbke muriva do 45 cm , do D 16 mm</t>
  </si>
  <si>
    <t>974032831.S</t>
  </si>
  <si>
    <t>Vyrezanie rýh frézovaním v murive z plných pálených tehál hĺbky 25 mm, š. 40 mm -0,00180 t</t>
  </si>
  <si>
    <t>210110041</t>
  </si>
  <si>
    <t>Spínače polozapustené a zapustené vrátane zapojenia jednopólový - radenie 1</t>
  </si>
  <si>
    <t>345340004500</t>
  </si>
  <si>
    <t>Vypínač č.1 ABB Basic55 Biela</t>
  </si>
  <si>
    <t>345350002300</t>
  </si>
  <si>
    <t>Rámček 1 - násobný biely</t>
  </si>
  <si>
    <t>210110043</t>
  </si>
  <si>
    <t>Spínač polozapustený a zapustený vrátane zapojenia sériový prep. - radenie 5</t>
  </si>
  <si>
    <t>345330000100</t>
  </si>
  <si>
    <t>Vypínač č.5 ABB Basic55 Biela</t>
  </si>
  <si>
    <t>210110044</t>
  </si>
  <si>
    <t>Spínač polozapustený a zapustený vrátane zapojenia dvojitý prep.stried. - radenie 5 B</t>
  </si>
  <si>
    <t>345330003400</t>
  </si>
  <si>
    <t>Vypínač č.5B ABB Basic55 Biela</t>
  </si>
  <si>
    <t>210110045</t>
  </si>
  <si>
    <t>Spínač polozapustený a zapustený vrátane zapojenia stried.prep.- radenie 6</t>
  </si>
  <si>
    <t>3453300030001</t>
  </si>
  <si>
    <t>Vypínač č.6 ABB Basic55 Biela</t>
  </si>
  <si>
    <t>210110046</t>
  </si>
  <si>
    <t>Spínač polozapustený a zapustený vrátane zapojenia krížový prep.- radenie 7</t>
  </si>
  <si>
    <t>345330003000</t>
  </si>
  <si>
    <t>Vypínač č.7 ABB Basic55 Biela</t>
  </si>
  <si>
    <t>210111012</t>
  </si>
  <si>
    <t>Domová zásuvka polozapustená alebo zapustená, 10/16 A 250 V 2P + Z 2 x zapojenie</t>
  </si>
  <si>
    <t>345520000300</t>
  </si>
  <si>
    <t>Zásuvka dvojitá 230V/16A ABB Basic55 Biela</t>
  </si>
  <si>
    <t>210110081.S</t>
  </si>
  <si>
    <t>Sporáková prípojka</t>
  </si>
  <si>
    <t>345320003610.S</t>
  </si>
  <si>
    <t>Sporáková prípojka 400V/16A</t>
  </si>
  <si>
    <t>2108954221</t>
  </si>
  <si>
    <t>Vysekanie otvoru pre rozvádzač RH</t>
  </si>
  <si>
    <t>ka</t>
  </si>
  <si>
    <t>210193074</t>
  </si>
  <si>
    <t>Domova rozvodnica do 72 M pre zapustenú montáž bez sekacích prác</t>
  </si>
  <si>
    <t>357150000400</t>
  </si>
  <si>
    <t>Rozvádzač RH  s výzbrojou</t>
  </si>
  <si>
    <t>21089542212</t>
  </si>
  <si>
    <t>Vysekanie otvoru pre rozvádzač RK</t>
  </si>
  <si>
    <t>210193071.S</t>
  </si>
  <si>
    <t>Domova rozvodnica do 28 M pre zapustenú montáž bez sekacích prác</t>
  </si>
  <si>
    <t>357150000320.S</t>
  </si>
  <si>
    <t>Rozvádzač RK</t>
  </si>
  <si>
    <t>210100001.S</t>
  </si>
  <si>
    <t>Ukončenie vodičov v rozvádzač. vrátane zapojenia a vodičovej koncovky do 2,5 mm2</t>
  </si>
  <si>
    <t>210100002.S</t>
  </si>
  <si>
    <t>210100004.S</t>
  </si>
  <si>
    <t>210201010</t>
  </si>
  <si>
    <t>Montáž a zapojenie svietidla</t>
  </si>
  <si>
    <t>295226585</t>
  </si>
  <si>
    <t>227</t>
  </si>
  <si>
    <t>2102030575</t>
  </si>
  <si>
    <t>Montáž svietidiel na lištu trojfázovú</t>
  </si>
  <si>
    <t>-1921895168</t>
  </si>
  <si>
    <t>229</t>
  </si>
  <si>
    <t>210558632</t>
  </si>
  <si>
    <t xml:space="preserve">Montáž a zapojenie svietidla exterierového </t>
  </si>
  <si>
    <t>139662835</t>
  </si>
  <si>
    <t>210558633</t>
  </si>
  <si>
    <t>Montáž a zapojenie svietidla bodového prisadeného (miestnosť 1.01)</t>
  </si>
  <si>
    <t>1990023125</t>
  </si>
  <si>
    <t>231</t>
  </si>
  <si>
    <t>210558635</t>
  </si>
  <si>
    <t>Montáž a zapojenie svietidla lustrového (miestnosť 1.02)</t>
  </si>
  <si>
    <t>445163119</t>
  </si>
  <si>
    <t>348140000800</t>
  </si>
  <si>
    <t>A- Svietidlo stropné 2x36W, 230V, AC, 50Hz,5800-4K, 4483lm</t>
  </si>
  <si>
    <t>1132777791</t>
  </si>
  <si>
    <t>3481140000800</t>
  </si>
  <si>
    <t>B- Svietidlo stropné 2x36W, 230V, AC, 50Hz,3700-4K,2827 lm</t>
  </si>
  <si>
    <t>34811400008002</t>
  </si>
  <si>
    <t>C- Interierové prisadené LED svietidlo, 1200 2500 840</t>
  </si>
  <si>
    <t>-1484614100</t>
  </si>
  <si>
    <t>34811400008006</t>
  </si>
  <si>
    <t>D- Interierové prisadené LED svietidlo,  1500 6000 840</t>
  </si>
  <si>
    <t>34811400008007</t>
  </si>
  <si>
    <t>E- Interierové prisadené LED svietidlo,600 2000 840</t>
  </si>
  <si>
    <t>3481140000803</t>
  </si>
  <si>
    <t>F- Interierové prisadené LED svietidlo,1200 4000 840</t>
  </si>
  <si>
    <t>34811400008035</t>
  </si>
  <si>
    <t>G- Interierové prisadené LED svietidlo,1200 2500 840</t>
  </si>
  <si>
    <t>34811400008037</t>
  </si>
  <si>
    <t>H- Interierové prisadené LED svietidlo,300 2000 830/40 WH, IP66</t>
  </si>
  <si>
    <t>34811400008039</t>
  </si>
  <si>
    <t>J- Interierové prisadené LED svietidlo,300 1200 830/40 WH, IP66</t>
  </si>
  <si>
    <t>120272143</t>
  </si>
  <si>
    <t>3458211028</t>
  </si>
  <si>
    <t>Svietidlo nástenné podla výberu investora (schodisko) 2500LM</t>
  </si>
  <si>
    <t>-329570101</t>
  </si>
  <si>
    <t>3458211029</t>
  </si>
  <si>
    <t>Svietidlo nástenné podla výberu investora (miestnosť č. 1.05; 1.24)</t>
  </si>
  <si>
    <t>-1073930148</t>
  </si>
  <si>
    <t>345899001</t>
  </si>
  <si>
    <t>Svietidlo TRIO COOKIE, 1.01 bodovka</t>
  </si>
  <si>
    <t>-696961897</t>
  </si>
  <si>
    <t>345899010</t>
  </si>
  <si>
    <t>Svietidlo Standard 32W/930 55D 2454 lm, 1.04+1.25 14 kusov; 1.05+1.24 14 kusov</t>
  </si>
  <si>
    <t>-1760634375</t>
  </si>
  <si>
    <t>345899011</t>
  </si>
  <si>
    <t>Svietidlo Tracklight Spot Cylinder GU10 Biela, 1.03 9 kusov; 1.26 9 kusov; 1.02 6 kusov</t>
  </si>
  <si>
    <t>-156830779</t>
  </si>
  <si>
    <t>345899012</t>
  </si>
  <si>
    <t xml:space="preserve">žiarovky Corepro LEDspot GU10 5-50W/830 120° 550lm, 1.03+1.26+1.02 </t>
  </si>
  <si>
    <t>571051791</t>
  </si>
  <si>
    <t>345899013</t>
  </si>
  <si>
    <t>Svietidlo MARGARET 6330 Nowodvorski</t>
  </si>
  <si>
    <t>1771027748</t>
  </si>
  <si>
    <t>345899014</t>
  </si>
  <si>
    <t>Žiarovky ku svietidlu Margaret 1.02 CorePro LEDcandle ND 7-60W E14 827 B38 FR</t>
  </si>
  <si>
    <t>-1797651714</t>
  </si>
  <si>
    <t>210110064.S</t>
  </si>
  <si>
    <t>Spínač špeciálny vrátane zapojenia, sumrakový spínač</t>
  </si>
  <si>
    <t>374410007300.S</t>
  </si>
  <si>
    <t>Súmrakový spínač s externým senzorom, 1-50000 lx, výstup 1x16A prepínací, IP56</t>
  </si>
  <si>
    <t>210201500</t>
  </si>
  <si>
    <t>Zapojenie a montáž svietidla 1x svetelný zdroj, núdzového, s lineárnou žiarovkou - núdzový režim</t>
  </si>
  <si>
    <t>348150000100</t>
  </si>
  <si>
    <t>K- Svietidlo núdzové nástenné s autonómnou batériou 1x11W, 360x140 mm, 1 hod., IP42, EVG, len núdzový režim</t>
  </si>
  <si>
    <t>210220031</t>
  </si>
  <si>
    <t>Ekvipotenciálna svorkovnica EPS 2 v krabici KO 125 E</t>
  </si>
  <si>
    <t>345410000400</t>
  </si>
  <si>
    <t>Krabica odbočná z PVC s viečkom pod omietku KO 125 E, šxvxh 150x150x77 mm, KOPOS</t>
  </si>
  <si>
    <t>345610005100</t>
  </si>
  <si>
    <t>Svorkovnica ekvipotencionálna EPS 2, KOPOS</t>
  </si>
  <si>
    <t>210220040</t>
  </si>
  <si>
    <t>Svorka na potrubie "BERNARD" vrátane pásika Cu</t>
  </si>
  <si>
    <t>354410006200</t>
  </si>
  <si>
    <t>Svorka uzemňovacia Bernard ZSA 16</t>
  </si>
  <si>
    <t>354410066900</t>
  </si>
  <si>
    <t>Páska CU, bleskozvodný a uzemňovací materiál, dĺžka 0,5 m</t>
  </si>
  <si>
    <t>210800010.S</t>
  </si>
  <si>
    <t>Vodič medený CYY 450/750 V  6mm2</t>
  </si>
  <si>
    <t>341110010800.S</t>
  </si>
  <si>
    <t>Vodič medený CYY zž 6 mm2</t>
  </si>
  <si>
    <t>2108001465</t>
  </si>
  <si>
    <t>Kábel medený CHKE-V 450/750 V 3x1,5</t>
  </si>
  <si>
    <t>3411100007008</t>
  </si>
  <si>
    <t>Kábel medený bezhalogenový CHKE-V E90 3x1,5 mm2</t>
  </si>
  <si>
    <t>210800146</t>
  </si>
  <si>
    <t>Kábel medený CHKE-R 450/750 V 3x1,5</t>
  </si>
  <si>
    <t>341110000700</t>
  </si>
  <si>
    <t>Kábel medený bezhalogenový CHKE-R 3x1,5 mm2</t>
  </si>
  <si>
    <t>210800147</t>
  </si>
  <si>
    <t>Kábel medený CHKE-R 450/750 V 3x2,5</t>
  </si>
  <si>
    <t>341110000800</t>
  </si>
  <si>
    <t>Kábel medený bezhalogenový CHKE-R 3x2,5 mm2</t>
  </si>
  <si>
    <t>210800159.S</t>
  </si>
  <si>
    <t>Kábel medený CHKE-R 450/750 V 5x2,5</t>
  </si>
  <si>
    <t>341610016900.S</t>
  </si>
  <si>
    <t>Kábel medený bezhalogenový CHKE-R 5x2,5 mm2</t>
  </si>
  <si>
    <t>210800160.S</t>
  </si>
  <si>
    <t>Kábel medený uložený pevne CYKY 450/750 V 5x4</t>
  </si>
  <si>
    <t>341110002100.S</t>
  </si>
  <si>
    <t>Kábel medený CYKY 5x4 mm2</t>
  </si>
  <si>
    <t>210800161</t>
  </si>
  <si>
    <t>Kábel medený CHKE-R 5x6</t>
  </si>
  <si>
    <t>341110002200</t>
  </si>
  <si>
    <t>Kábel medený  bezhalogenový CHKE-R 5x6 mm2</t>
  </si>
  <si>
    <t>210010025</t>
  </si>
  <si>
    <t>Rúrka ohybná elektroinštalačná z PVC typ FXP 20, uložená pevne</t>
  </si>
  <si>
    <t>345710009100</t>
  </si>
  <si>
    <t>Rúrka ohybná vlnitá pancierová PVC-U, FXP DN 20</t>
  </si>
  <si>
    <t>345710005000</t>
  </si>
  <si>
    <t>Rúrka ohybná PP, SUPER MONOFLEX 1220HFPP, DN 20, KOPOS</t>
  </si>
  <si>
    <t>210810064</t>
  </si>
  <si>
    <t>Kábel medený silový uložený pevne 1-CYKY 0,6/1 kV 5x25</t>
  </si>
  <si>
    <t>341110006500</t>
  </si>
  <si>
    <t>Kábel medený 1-CYKY 5x25 mm2</t>
  </si>
  <si>
    <t>Revízna Správa</t>
  </si>
  <si>
    <t>151</t>
  </si>
  <si>
    <t>22-M</t>
  </si>
  <si>
    <t xml:space="preserve">Montáže oznam. a zabezp. zariadení   </t>
  </si>
  <si>
    <t>220511002</t>
  </si>
  <si>
    <t>Montáž zásuvky 2xRJ45 pod omietku</t>
  </si>
  <si>
    <t>383150004900</t>
  </si>
  <si>
    <t>Zásuvka podpovrchová Modulo50, 2xRJ45/u, Cat.5e,komplet osadená, 601140-UP+KEJ-C5E-U-TL(2)</t>
  </si>
  <si>
    <t>220511021</t>
  </si>
  <si>
    <t>Zapojenie zásuvky 2xRJ45</t>
  </si>
  <si>
    <t>220511031</t>
  </si>
  <si>
    <t>Kábel v rúrkach</t>
  </si>
  <si>
    <t>341230001800</t>
  </si>
  <si>
    <t>Kábel medený dátový FTP-AWG Patch 4x2x24 mm2</t>
  </si>
  <si>
    <t xml:space="preserve">Elektromontáže  uzemnenie   </t>
  </si>
  <si>
    <t>210010313</t>
  </si>
  <si>
    <t>Krabica (KO 125) odbočná s viečkom, bez zapojenia, štvorcová</t>
  </si>
  <si>
    <t>345410000500</t>
  </si>
  <si>
    <t>Krabica odbočná z PVC s viečkom pod omietku KO 125, šxvxh 132x132x72 mm, KOPOS</t>
  </si>
  <si>
    <t>210220001</t>
  </si>
  <si>
    <t>Uzemňovacie vedenie na povrchu FeZn</t>
  </si>
  <si>
    <t>3544100547001</t>
  </si>
  <si>
    <t>Drôt bleskozvodový AlMgSi D 8 mm</t>
  </si>
  <si>
    <t>210220003</t>
  </si>
  <si>
    <t>Skrytý zvod pri zatepľovacom systéme AlMgSi O 8</t>
  </si>
  <si>
    <t>345710009300</t>
  </si>
  <si>
    <t>Rúrka ohybná vlnitá pancierová PVC-U, FXP DN 32</t>
  </si>
  <si>
    <t>345710038300</t>
  </si>
  <si>
    <t>Príchytka pre rúrku z PVC S32</t>
  </si>
  <si>
    <t>354410054700</t>
  </si>
  <si>
    <t>210220020</t>
  </si>
  <si>
    <t>Uzemňovacie vedenie v zemi FeZn vrátane izolácie spojov</t>
  </si>
  <si>
    <t>354410058800</t>
  </si>
  <si>
    <t>Pásovina uzemňovacia FeZn 30 x 4 mm</t>
  </si>
  <si>
    <t>210220021.S</t>
  </si>
  <si>
    <t>Uzemňovacie vedenie v zemi FeZn vrátane izolácie spojov O 10 mm</t>
  </si>
  <si>
    <t>354410054800.S</t>
  </si>
  <si>
    <t>Drôt bleskozvodový FeZn, d 10 mm</t>
  </si>
  <si>
    <t>210220050</t>
  </si>
  <si>
    <t>Označenie zvodov číselnými štítkami</t>
  </si>
  <si>
    <t>354410064800</t>
  </si>
  <si>
    <t>Štítok orientačný na zvody 1</t>
  </si>
  <si>
    <t>210220109</t>
  </si>
  <si>
    <t>Podpery vedenia FeZn pod škridlovú strech PV22</t>
  </si>
  <si>
    <t>354410032600</t>
  </si>
  <si>
    <t>Podpera vedenia FeZn pod škridľovú strechu označenie PV 22</t>
  </si>
  <si>
    <t>210220111</t>
  </si>
  <si>
    <t>Podpery vedenia FeZn na hrebeň strechy PV15</t>
  </si>
  <si>
    <t>354410033800</t>
  </si>
  <si>
    <t>Podpera vedenia FeZn na hrebeň strechy označenie PV 15</t>
  </si>
  <si>
    <t>210220202</t>
  </si>
  <si>
    <t>Zachytávacia tyč FeZn 1-2m závit JD10a-20a a podstavcom</t>
  </si>
  <si>
    <t>354410022300</t>
  </si>
  <si>
    <t>Tyč zachytávacia FeZn k oceľovému podstavcu označenie JD 10 a</t>
  </si>
  <si>
    <t>210220230</t>
  </si>
  <si>
    <t>Ochranná strieška FeZn</t>
  </si>
  <si>
    <t>354410025000</t>
  </si>
  <si>
    <t>Strieška FeZn ochranná horná označenie OS 02</t>
  </si>
  <si>
    <t>210220240</t>
  </si>
  <si>
    <t>Svorka FeZn k uzemňovacej tyči  SJ</t>
  </si>
  <si>
    <t>354410001500</t>
  </si>
  <si>
    <t>Svorka FeZn k uzemňovacej tyči označenie SJ 01</t>
  </si>
  <si>
    <t>210220241</t>
  </si>
  <si>
    <t>Svorka FeZn krížová SK a diagonálna krížová DKS</t>
  </si>
  <si>
    <t>354410002500</t>
  </si>
  <si>
    <t>Svorka FeZn krížová označenie SK</t>
  </si>
  <si>
    <t>210220243</t>
  </si>
  <si>
    <t>Svorka FeZn spojovacia SS</t>
  </si>
  <si>
    <t>354410003400</t>
  </si>
  <si>
    <t>Svorka FeZn spojovacia označenie SS 2 skrutky s príložkou</t>
  </si>
  <si>
    <t>210220247</t>
  </si>
  <si>
    <t>Svorka FeZn skúšobná SZ</t>
  </si>
  <si>
    <t>354410004300</t>
  </si>
  <si>
    <t>Svorka FeZn skúšobná označenie SZ</t>
  </si>
  <si>
    <t>210220246.S</t>
  </si>
  <si>
    <t>Svorka FeZn na odkvapový žľab SO</t>
  </si>
  <si>
    <t>354410004200.S</t>
  </si>
  <si>
    <t>Svorka FeZn odkvapová označenie SO</t>
  </si>
  <si>
    <t>210220252</t>
  </si>
  <si>
    <t>Svorka FeZn odbočovacia spojovacia SR01-02</t>
  </si>
  <si>
    <t>354410000600</t>
  </si>
  <si>
    <t>Svorka FeZn odbočovacia spojovacia označenie SR 02 (M8)</t>
  </si>
  <si>
    <t>354410000900</t>
  </si>
  <si>
    <t>Svorka FeZn uzemňovacia označenie SR 03 A</t>
  </si>
  <si>
    <t>210220280.S</t>
  </si>
  <si>
    <t>Uzemňovacia tyč FeZn ZT</t>
  </si>
  <si>
    <t>354410055600.S</t>
  </si>
  <si>
    <t>Tyč uzemňovacia FeZn označenie ZT 1,5 m</t>
  </si>
  <si>
    <t>210011303.S</t>
  </si>
  <si>
    <t>Osadenie polyamidovej príchytky HM 10, do tehlového muriva</t>
  </si>
  <si>
    <t>311310002900.S</t>
  </si>
  <si>
    <t>Hmoždinka predĺžená, sivá, M 10x50 mm + skruka</t>
  </si>
  <si>
    <t>311310002900.S1</t>
  </si>
  <si>
    <t>Hmoždinka klasická, sivá, M 10x50 mm + skruka</t>
  </si>
  <si>
    <t>460202253.S</t>
  </si>
  <si>
    <t>Hĺbenie káblovej ryhy strojne 50 cm širokej a 70 cm hlbokej, v zemine triedy 3</t>
  </si>
  <si>
    <t>4602145247</t>
  </si>
  <si>
    <t>Zásyp ryhy 50cm širokej a 70 cm hlbokej v zemine tredy 3</t>
  </si>
  <si>
    <t>274</t>
  </si>
  <si>
    <t>OPaOS.</t>
  </si>
  <si>
    <t>276</t>
  </si>
  <si>
    <t>278</t>
  </si>
  <si>
    <t>280</t>
  </si>
  <si>
    <t>so08 - 08 - Vykurovanie</t>
  </si>
  <si>
    <t xml:space="preserve">    731 - Ústredné kúrenie - kotolne      </t>
  </si>
  <si>
    <t xml:space="preserve">    732 - Ústredné kúrenie - strojovne      </t>
  </si>
  <si>
    <t xml:space="preserve">    733 - Ústredné kúrenie - rozvodné potrubie   </t>
  </si>
  <si>
    <t xml:space="preserve">    734 - Ústredné kúrenie - armatúry      </t>
  </si>
  <si>
    <t xml:space="preserve">    735 - Ústredné kúrenie - vykurovacie telesá      </t>
  </si>
  <si>
    <t xml:space="preserve">OST - Ostatné      </t>
  </si>
  <si>
    <t>283310003100.1</t>
  </si>
  <si>
    <t>Izolačná PE trubica TUBOLIT DG 28x13 mm (d potrubia x hr. izolácie), nadrezaná, AZ FLEX</t>
  </si>
  <si>
    <t>283310002900.1</t>
  </si>
  <si>
    <t>Izolačná PE trubica TUBOLIT DG 22x13 mm (d potrubia x hr. izolácie), nadrezaná, AZ FLEX</t>
  </si>
  <si>
    <t>283310004900</t>
  </si>
  <si>
    <t>Izolačná PE trubica TUBOLIT DG 35x20 mm (d potrubia x hr. izolácie), nadrezaná, AZ FLEX</t>
  </si>
  <si>
    <t>283310005000</t>
  </si>
  <si>
    <t>Izolačná PE trubica TUBOLIT DG 42x20 mm (d potrubia x hr. izolácie), nadrezaná, AZ FLEX</t>
  </si>
  <si>
    <t>283310005000.1</t>
  </si>
  <si>
    <t>Sponky  100ks</t>
  </si>
  <si>
    <t>bal</t>
  </si>
  <si>
    <t>713482121.S</t>
  </si>
  <si>
    <t>Montáž trubíc z PE, hr.15-20 mm,vnút.priemer do 38 mm</t>
  </si>
  <si>
    <t>713482122.S</t>
  </si>
  <si>
    <t>Montáž trubíc z PE, hr.15-20 mm,vnút.priemer 39-70 mm</t>
  </si>
  <si>
    <t>731</t>
  </si>
  <si>
    <t xml:space="preserve">Ústredné kúrenie - kotolne      </t>
  </si>
  <si>
    <t>731261070.S</t>
  </si>
  <si>
    <t>Montáž plynového kotla nástenného kondenzačného vykurovacieho bez zásobníka</t>
  </si>
  <si>
    <t>484120005200.1</t>
  </si>
  <si>
    <t>Kotol plynový, kondenzačný, vykurovací Vitodens 100-W 3,2-32kw typ B1HF</t>
  </si>
  <si>
    <t>484120005200.2</t>
  </si>
  <si>
    <t>Montážna pomôcka k montáži na omietku</t>
  </si>
  <si>
    <t>484120005200.3</t>
  </si>
  <si>
    <t>Vitotrol 200E</t>
  </si>
  <si>
    <t>484120005200.4</t>
  </si>
  <si>
    <t>Snímač vonkajšej teploty</t>
  </si>
  <si>
    <t>484120005200.6</t>
  </si>
  <si>
    <t>Komín - AZ revízny kus priamy fi 100/60</t>
  </si>
  <si>
    <t>484120005200.7</t>
  </si>
  <si>
    <t>Komín - AZ Koleno 45° fi 100/60</t>
  </si>
  <si>
    <t>484120005200.8</t>
  </si>
  <si>
    <t>Komín - Držiaky</t>
  </si>
  <si>
    <t>484120005200.9</t>
  </si>
  <si>
    <t>Komín - AZ prechod strechou fi 100/60</t>
  </si>
  <si>
    <t>484120005200.10</t>
  </si>
  <si>
    <t>Komín - AZ Rúra l=1m fi 100/60</t>
  </si>
  <si>
    <t>731261070.S.1</t>
  </si>
  <si>
    <t>Montáž komína</t>
  </si>
  <si>
    <t>731261070.S.2</t>
  </si>
  <si>
    <t>Výrez diery fi 130 v drevenom strope</t>
  </si>
  <si>
    <t>731261070.S.3</t>
  </si>
  <si>
    <t>Dodávka a montáž Elektroinštalácie pre vonkajšie čidlo a priestorový termostat</t>
  </si>
  <si>
    <t>731261070.S.4</t>
  </si>
  <si>
    <t>Spustenie kotla servisným technikom</t>
  </si>
  <si>
    <t>731291080.S</t>
  </si>
  <si>
    <t>Montáž rýchlomontážnej sady s 3-cestným zmiešavačom DN 32</t>
  </si>
  <si>
    <t>484810006000.1</t>
  </si>
  <si>
    <t>Rýchlomontážna sada so zmiešavačom a baypasom M 34, DN 32</t>
  </si>
  <si>
    <t>sada</t>
  </si>
  <si>
    <t>484810006000.2</t>
  </si>
  <si>
    <t>Upevnenie na stenu pre rychlomontážnu sadu</t>
  </si>
  <si>
    <t>484810006000.3</t>
  </si>
  <si>
    <t>Servomotor SR10 230V/50hz</t>
  </si>
  <si>
    <t>484810006000.4</t>
  </si>
  <si>
    <t>Rozširovacia sada pre zmiešavač EM-M1</t>
  </si>
  <si>
    <t>484810006000.5</t>
  </si>
  <si>
    <t>Príložný termostat</t>
  </si>
  <si>
    <t>731291080.S.1</t>
  </si>
  <si>
    <t>Ostatný pomocný material</t>
  </si>
  <si>
    <t>731370010.S</t>
  </si>
  <si>
    <t>Montáž hydraulického vyrovnávača dynamických tlakov - anuloidu závitového s tepelnou izoláciou prietok 4,5 m3/h G 5/4"</t>
  </si>
  <si>
    <t>484810008960.S.1</t>
  </si>
  <si>
    <t>Hydraulická výhybka Typ Q80 do 4,5m3/h</t>
  </si>
  <si>
    <t>484810008960.S.2</t>
  </si>
  <si>
    <t>Konzola pre hydraulickú výhybku typ Q80</t>
  </si>
  <si>
    <t>484810008960.S.3</t>
  </si>
  <si>
    <t>Snímač HVDT</t>
  </si>
  <si>
    <t>484810008960.S.4</t>
  </si>
  <si>
    <t>Ponorný snímač teploty zásobníka</t>
  </si>
  <si>
    <t>484810008960.S.5</t>
  </si>
  <si>
    <t>Puzdro pre ponorný snímač teploty</t>
  </si>
  <si>
    <t>998731201.S</t>
  </si>
  <si>
    <t>Presun hmôt pre kotolne umiestnené vo výške (hĺbke) do 6 m</t>
  </si>
  <si>
    <t>732</t>
  </si>
  <si>
    <t xml:space="preserve">Ústredné kúrenie - strojovne      </t>
  </si>
  <si>
    <t>732219215.S</t>
  </si>
  <si>
    <t>Montáž zásobníkového ohrievača vody pre ohrev pitnej vody v spojení s kotlami objem 300 l</t>
  </si>
  <si>
    <t>484380000200</t>
  </si>
  <si>
    <t>Ohrievač zásobníkový Vitocell 100-B, typ CVBB v spojení s kotlami</t>
  </si>
  <si>
    <t>484380000200.1</t>
  </si>
  <si>
    <t>Expanzná nádoba Viessmann H25/3bar</t>
  </si>
  <si>
    <t>484380000200.2</t>
  </si>
  <si>
    <t>Nástenný držiak pre nádobu</t>
  </si>
  <si>
    <t>484380000200.3</t>
  </si>
  <si>
    <t>Ventil so zaistením 3/4"</t>
  </si>
  <si>
    <t>732331009.S</t>
  </si>
  <si>
    <t>Montáž expanznej nádoby tlak do 6 bar s membránou 25 l</t>
  </si>
  <si>
    <t>998732201.S</t>
  </si>
  <si>
    <t>Presun hmôt pre strojovne v objektoch výšky do 6 m</t>
  </si>
  <si>
    <t>733</t>
  </si>
  <si>
    <t xml:space="preserve">Ústredné kúrenie - rozvodné potrubie   </t>
  </si>
  <si>
    <t>733151119.S</t>
  </si>
  <si>
    <t>Potrubie z medených rúrok tvrdých spájaných lisovaním D 22/1,0 mm</t>
  </si>
  <si>
    <t>733151122.S</t>
  </si>
  <si>
    <t>Potrubie z medených rúrok tvrdých spájaných lisovaním D 28/1,0 mm</t>
  </si>
  <si>
    <t>733151125.S</t>
  </si>
  <si>
    <t>Potrubie z medených rúrok tvrdých spájaných lisovaním D 35/1,5 mm</t>
  </si>
  <si>
    <t>733151128.S</t>
  </si>
  <si>
    <t>Potrubie z medených rúrok tvrdých spájaných lisovaním D 42/1,5 mm</t>
  </si>
  <si>
    <t>-1248337891</t>
  </si>
  <si>
    <t>733151128.S.1</t>
  </si>
  <si>
    <t>Medenné lisovacie tvarovky 22-42 /kolená ,Tkusy,prechody/</t>
  </si>
  <si>
    <t>733151128.S.2</t>
  </si>
  <si>
    <t>Medenné lisovacie tvarovky fi42 /kolená ,Tkusy,prechody/</t>
  </si>
  <si>
    <t>-1770851057</t>
  </si>
  <si>
    <t>733191201.S</t>
  </si>
  <si>
    <t>Tlaková skúška medeného potrubia do D 35 mm</t>
  </si>
  <si>
    <t>733191202.S</t>
  </si>
  <si>
    <t>Tlaková skúška medeného potrubia nad 35 do 64 mm</t>
  </si>
  <si>
    <t>733191301.S</t>
  </si>
  <si>
    <t>Tlaková skúška plastového potrubia do 32 mm</t>
  </si>
  <si>
    <t>998733201.S</t>
  </si>
  <si>
    <t>Presun hmôt pre rozvody potrubia v objektoch výšky do 6 m</t>
  </si>
  <si>
    <t>734</t>
  </si>
  <si>
    <t xml:space="preserve">Ústredné kúrenie - armatúry      </t>
  </si>
  <si>
    <t>734209101.S</t>
  </si>
  <si>
    <t>Montáž závitovej armatúry s 1 závitom do G 1/2</t>
  </si>
  <si>
    <t>734209104.S</t>
  </si>
  <si>
    <t>Montáž závitovej armatúry s 1 závitom G 3/4</t>
  </si>
  <si>
    <t>551240001300.S.1</t>
  </si>
  <si>
    <t>V4300 - Zavitová spojka priama s tesnením 11/4"</t>
  </si>
  <si>
    <t>551240001300.S.2</t>
  </si>
  <si>
    <t>V4300 - Zavitová spojka priama s tesnením 1"</t>
  </si>
  <si>
    <t>551240001300.S.3</t>
  </si>
  <si>
    <t>Guľový ventil DN25</t>
  </si>
  <si>
    <t>551240001300.S.4</t>
  </si>
  <si>
    <t>Automatický odvzdušňovací ventil DN15</t>
  </si>
  <si>
    <t>551240001300.S.5</t>
  </si>
  <si>
    <t>Mosadzné koleno 1" MF</t>
  </si>
  <si>
    <t>551240001300.S.6</t>
  </si>
  <si>
    <t>Herz štromax GM DN20</t>
  </si>
  <si>
    <t>551240001300.S.7</t>
  </si>
  <si>
    <t>Herz štromax GM DN15</t>
  </si>
  <si>
    <t>551240001300.S.8</t>
  </si>
  <si>
    <t>Guľový ventil DN25 so šrobením</t>
  </si>
  <si>
    <t>551240001300.S.9</t>
  </si>
  <si>
    <t>551240001300.S.10</t>
  </si>
  <si>
    <t>Poistný ventil DN20 /3bar</t>
  </si>
  <si>
    <t>551240001300.S.11</t>
  </si>
  <si>
    <t>Manometer</t>
  </si>
  <si>
    <t>551240001300.S.12</t>
  </si>
  <si>
    <t>Herz Matica 16x2 -3/4"</t>
  </si>
  <si>
    <t>551240001300.S.13</t>
  </si>
  <si>
    <t>Herz rohový štvorcestný ventil VUA-40 pre dvojrúrové sústavy</t>
  </si>
  <si>
    <t>551240001300.S.14</t>
  </si>
  <si>
    <t>Termostatická hlavica</t>
  </si>
  <si>
    <t>551240001300.S.15</t>
  </si>
  <si>
    <t>Odkalovač Spirotramp MBL 11/4"</t>
  </si>
  <si>
    <t>734209114.S</t>
  </si>
  <si>
    <t>Montáž závitovej armatúry s 2 závitmi G 3/4</t>
  </si>
  <si>
    <t>734209115.S</t>
  </si>
  <si>
    <t>Montáž závitovej armatúry s 2 závitmi G 1</t>
  </si>
  <si>
    <t>734209116.S</t>
  </si>
  <si>
    <t>Montáž závitovej armatúry s 2 závitmi G 5/4</t>
  </si>
  <si>
    <t>998734201.S</t>
  </si>
  <si>
    <t>Presun hmôt pre armatúry v objektoch výšky do 6 m</t>
  </si>
  <si>
    <t>735</t>
  </si>
  <si>
    <t xml:space="preserve">Ústredné kúrenie - vykurovacie telesá      </t>
  </si>
  <si>
    <t>735158120.S.1</t>
  </si>
  <si>
    <t>Vykurovacie telesá  tlaková skúška telesa vodou</t>
  </si>
  <si>
    <t>735162150.S.1</t>
  </si>
  <si>
    <t>Montáž vykurovacieho telesa rúrkového výšky 1850 mm - rebrika</t>
  </si>
  <si>
    <t>484520001500.1</t>
  </si>
  <si>
    <t>Teleso vykurovacie rebríkové BND 750/1850pri pojenie G 1/2" vnútorné</t>
  </si>
  <si>
    <t>735311203.S.1</t>
  </si>
  <si>
    <t>Montáž podlahového vykurovania</t>
  </si>
  <si>
    <t>735311203.S.2</t>
  </si>
  <si>
    <t>Systémová doska 50/30</t>
  </si>
  <si>
    <t>735311203.S.3</t>
  </si>
  <si>
    <t>Montáž systémovej dosky</t>
  </si>
  <si>
    <t>735311203.S.4</t>
  </si>
  <si>
    <t>Okrajový dilatačný pás 25m</t>
  </si>
  <si>
    <t>735311203.S.5</t>
  </si>
  <si>
    <t>Plastohliníková rúra 16x2</t>
  </si>
  <si>
    <t>735311550.S</t>
  </si>
  <si>
    <t>Montáž zostavy rozdeľovač / zberač na stenu typ 6 cestný</t>
  </si>
  <si>
    <t>735311570.S</t>
  </si>
  <si>
    <t>Montáž zostavy rozdeľovač / zberač na stenu typ 8 cestný</t>
  </si>
  <si>
    <t>484650015600.S.1</t>
  </si>
  <si>
    <t>Rozdelovač s prietokomerom pre podlahové vykurovanie  8 okruhový</t>
  </si>
  <si>
    <t>484650015600.S.2</t>
  </si>
  <si>
    <t>Rozdelovač s prietokomerom pre podlahové vykurovanie  11 okruhový</t>
  </si>
  <si>
    <t>484650015600.S.3</t>
  </si>
  <si>
    <t>Rozdelovač s prietokomerom pre podlahové vykurovanie  6 okruhový</t>
  </si>
  <si>
    <t>735311610.S</t>
  </si>
  <si>
    <t>Montáž zostavy rozdeľovač / zberač na stenu typ 11 cestný</t>
  </si>
  <si>
    <t>735311770.S.1</t>
  </si>
  <si>
    <t>Montáž skrinky rozdeľovača pod omietku</t>
  </si>
  <si>
    <t>484650041800.S.1</t>
  </si>
  <si>
    <t>Skrinka rozdelovača pre montáž pod omietku SZP4</t>
  </si>
  <si>
    <t>484650041800.S.2</t>
  </si>
  <si>
    <t>Skrinka rozdelovača pre montáž pod omietku SZP5</t>
  </si>
  <si>
    <t>484650041800.S.3</t>
  </si>
  <si>
    <t>Skrinka rozdelovača pre montáž pod omietku SZP3</t>
  </si>
  <si>
    <t>735311770.S.2</t>
  </si>
  <si>
    <t>Sekacie práce</t>
  </si>
  <si>
    <t>OST</t>
  </si>
  <si>
    <t xml:space="preserve">Ostatné      </t>
  </si>
  <si>
    <t>OST1</t>
  </si>
  <si>
    <t>Revizna správa komína</t>
  </si>
  <si>
    <t>OST2</t>
  </si>
  <si>
    <t>Vykurovacia skúška</t>
  </si>
  <si>
    <t>h</t>
  </si>
  <si>
    <t>so09 - 09 - Okna</t>
  </si>
  <si>
    <t xml:space="preserve">    766 - Konštrukcie stolárske   </t>
  </si>
  <si>
    <t xml:space="preserve">Konštrukcie stolárske   </t>
  </si>
  <si>
    <t>611410006604</t>
  </si>
  <si>
    <t>Plastové okno  dvojkrídlové  OS , vxš 1160x1290 mm  izolačné  trojsklo systém  GEALAN  9000, 6 komorový   profil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</si>
</sst>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859BE7"/>
      </patternFill>
    </fill>
    <fill>
      <patternFill patternType="solid">
        <fgColor rgb="FFFF9086"/>
      </patternFill>
    </fill>
    <fill>
      <patternFill patternType="solid">
        <fgColor rgb="FFA7DC68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9" fillId="5" borderId="22" xfId="0" applyFont="1" applyFill="1" applyBorder="1" applyAlignment="1" applyProtection="1">
      <alignment horizontal="center" vertical="center"/>
      <protection locked="0"/>
    </xf>
    <xf numFmtId="0" fontId="31" fillId="5" borderId="22" xfId="0" applyFont="1" applyFill="1" applyBorder="1" applyAlignment="1" applyProtection="1">
      <alignment horizontal="center" vertical="center"/>
      <protection locked="0"/>
    </xf>
    <xf numFmtId="0" fontId="19" fillId="6" borderId="22" xfId="0" applyFont="1" applyFill="1" applyBorder="1" applyAlignment="1" applyProtection="1">
      <alignment horizontal="center" vertical="center"/>
      <protection locked="0"/>
    </xf>
    <xf numFmtId="0" fontId="31" fillId="6" borderId="22" xfId="0" applyFont="1" applyFill="1" applyBorder="1" applyAlignment="1" applyProtection="1">
      <alignment horizontal="center" vertical="center"/>
      <protection locked="0"/>
    </xf>
    <xf numFmtId="0" fontId="19" fillId="7" borderId="22" xfId="0" applyFont="1" applyFill="1" applyBorder="1" applyAlignment="1" applyProtection="1">
      <alignment horizontal="center" vertical="center"/>
      <protection locked="0"/>
    </xf>
    <xf numFmtId="0" fontId="31" fillId="7" borderId="22" xfId="0" applyFont="1" applyFill="1" applyBorder="1" applyAlignment="1" applyProtection="1">
      <alignment horizontal="center" vertical="center"/>
      <protection locked="0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19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9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4" borderId="8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6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4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87" t="s">
        <v>12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89" t="s">
        <v>14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23</v>
      </c>
      <c r="AR10" s="17"/>
      <c r="BS10" s="14" t="s">
        <v>6</v>
      </c>
    </row>
    <row r="11" spans="1:74" s="1" customFormat="1" ht="18.399999999999999" customHeight="1">
      <c r="B11" s="17"/>
      <c r="E11" s="21" t="s">
        <v>24</v>
      </c>
      <c r="AK11" s="23" t="s">
        <v>25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26</v>
      </c>
      <c r="AK13" s="23" t="s">
        <v>22</v>
      </c>
      <c r="AN13" s="21" t="s">
        <v>27</v>
      </c>
      <c r="AR13" s="17"/>
      <c r="BS13" s="14" t="s">
        <v>6</v>
      </c>
    </row>
    <row r="14" spans="1:74" ht="12.75">
      <c r="B14" s="17"/>
      <c r="E14" s="21" t="s">
        <v>28</v>
      </c>
      <c r="AK14" s="23" t="s">
        <v>25</v>
      </c>
      <c r="AN14" s="21" t="s">
        <v>29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30</v>
      </c>
    </row>
    <row r="16" spans="1:74" s="1" customFormat="1" ht="12" customHeight="1">
      <c r="B16" s="17"/>
      <c r="D16" s="23" t="s">
        <v>31</v>
      </c>
      <c r="AK16" s="23" t="s">
        <v>22</v>
      </c>
      <c r="AN16" s="21" t="s">
        <v>1</v>
      </c>
      <c r="AR16" s="17"/>
      <c r="BS16" s="14" t="s">
        <v>30</v>
      </c>
    </row>
    <row r="17" spans="1:71" s="1" customFormat="1" ht="18.399999999999999" customHeight="1">
      <c r="B17" s="17"/>
      <c r="E17" s="21" t="s">
        <v>32</v>
      </c>
      <c r="AK17" s="23" t="s">
        <v>25</v>
      </c>
      <c r="AN17" s="21" t="s">
        <v>1</v>
      </c>
      <c r="AR17" s="17"/>
      <c r="BS17" s="14" t="s">
        <v>30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33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34</v>
      </c>
      <c r="AK20" s="23" t="s">
        <v>25</v>
      </c>
      <c r="AN20" s="21" t="s">
        <v>1</v>
      </c>
      <c r="AR20" s="17"/>
      <c r="BS20" s="14" t="s">
        <v>30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35</v>
      </c>
      <c r="AR22" s="17"/>
    </row>
    <row r="23" spans="1:71" s="1" customFormat="1" ht="16.5" customHeight="1">
      <c r="B23" s="17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1">
        <f>ROUND(AG94,2)</f>
        <v>672006.47</v>
      </c>
      <c r="AL26" s="192"/>
      <c r="AM26" s="192"/>
      <c r="AN26" s="192"/>
      <c r="AO26" s="192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3" t="s">
        <v>37</v>
      </c>
      <c r="M28" s="193"/>
      <c r="N28" s="193"/>
      <c r="O28" s="193"/>
      <c r="P28" s="193"/>
      <c r="Q28" s="26"/>
      <c r="R28" s="26"/>
      <c r="S28" s="26"/>
      <c r="T28" s="26"/>
      <c r="U28" s="26"/>
      <c r="V28" s="26"/>
      <c r="W28" s="193" t="s">
        <v>38</v>
      </c>
      <c r="X28" s="193"/>
      <c r="Y28" s="193"/>
      <c r="Z28" s="193"/>
      <c r="AA28" s="193"/>
      <c r="AB28" s="193"/>
      <c r="AC28" s="193"/>
      <c r="AD28" s="193"/>
      <c r="AE28" s="193"/>
      <c r="AF28" s="26"/>
      <c r="AG28" s="26"/>
      <c r="AH28" s="26"/>
      <c r="AI28" s="26"/>
      <c r="AJ28" s="26"/>
      <c r="AK28" s="193" t="s">
        <v>39</v>
      </c>
      <c r="AL28" s="193"/>
      <c r="AM28" s="193"/>
      <c r="AN28" s="193"/>
      <c r="AO28" s="193"/>
      <c r="AP28" s="26"/>
      <c r="AQ28" s="26"/>
      <c r="AR28" s="27"/>
      <c r="BE28" s="26"/>
    </row>
    <row r="29" spans="1:71" s="3" customFormat="1" ht="14.45" customHeight="1">
      <c r="B29" s="31"/>
      <c r="D29" s="23" t="s">
        <v>40</v>
      </c>
      <c r="F29" s="32" t="s">
        <v>41</v>
      </c>
      <c r="L29" s="194">
        <v>0.2</v>
      </c>
      <c r="M29" s="195"/>
      <c r="N29" s="195"/>
      <c r="O29" s="195"/>
      <c r="P29" s="195"/>
      <c r="Q29" s="33"/>
      <c r="R29" s="33"/>
      <c r="S29" s="33"/>
      <c r="T29" s="33"/>
      <c r="U29" s="33"/>
      <c r="V29" s="33"/>
      <c r="W29" s="196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F29" s="33"/>
      <c r="AG29" s="33"/>
      <c r="AH29" s="33"/>
      <c r="AI29" s="33"/>
      <c r="AJ29" s="33"/>
      <c r="AK29" s="196">
        <f>ROUND(AV94, 2)</f>
        <v>0</v>
      </c>
      <c r="AL29" s="195"/>
      <c r="AM29" s="195"/>
      <c r="AN29" s="195"/>
      <c r="AO29" s="195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5" customHeight="1">
      <c r="B30" s="31"/>
      <c r="F30" s="32" t="s">
        <v>42</v>
      </c>
      <c r="L30" s="199">
        <v>0.2</v>
      </c>
      <c r="M30" s="198"/>
      <c r="N30" s="198"/>
      <c r="O30" s="198"/>
      <c r="P30" s="198"/>
      <c r="W30" s="197">
        <f>ROUND(BA94, 2)</f>
        <v>672006.47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134401.29</v>
      </c>
      <c r="AL30" s="198"/>
      <c r="AM30" s="198"/>
      <c r="AN30" s="198"/>
      <c r="AO30" s="198"/>
      <c r="AR30" s="31"/>
    </row>
    <row r="31" spans="1:71" s="3" customFormat="1" ht="14.45" hidden="1" customHeight="1">
      <c r="B31" s="31"/>
      <c r="F31" s="23" t="s">
        <v>43</v>
      </c>
      <c r="L31" s="199">
        <v>0.2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1"/>
    </row>
    <row r="32" spans="1:71" s="3" customFormat="1" ht="14.45" hidden="1" customHeight="1">
      <c r="B32" s="31"/>
      <c r="F32" s="23" t="s">
        <v>44</v>
      </c>
      <c r="L32" s="199">
        <v>0.2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1"/>
    </row>
    <row r="33" spans="1:57" s="3" customFormat="1" ht="14.45" hidden="1" customHeight="1">
      <c r="B33" s="31"/>
      <c r="F33" s="32" t="s">
        <v>45</v>
      </c>
      <c r="L33" s="194">
        <v>0</v>
      </c>
      <c r="M33" s="195"/>
      <c r="N33" s="195"/>
      <c r="O33" s="195"/>
      <c r="P33" s="195"/>
      <c r="Q33" s="33"/>
      <c r="R33" s="33"/>
      <c r="S33" s="33"/>
      <c r="T33" s="33"/>
      <c r="U33" s="33"/>
      <c r="V33" s="33"/>
      <c r="W33" s="196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F33" s="33"/>
      <c r="AG33" s="33"/>
      <c r="AH33" s="33"/>
      <c r="AI33" s="33"/>
      <c r="AJ33" s="33"/>
      <c r="AK33" s="196">
        <v>0</v>
      </c>
      <c r="AL33" s="195"/>
      <c r="AM33" s="195"/>
      <c r="AN33" s="195"/>
      <c r="AO33" s="195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03" t="s">
        <v>48</v>
      </c>
      <c r="Y35" s="201"/>
      <c r="Z35" s="201"/>
      <c r="AA35" s="201"/>
      <c r="AB35" s="201"/>
      <c r="AC35" s="37"/>
      <c r="AD35" s="37"/>
      <c r="AE35" s="37"/>
      <c r="AF35" s="37"/>
      <c r="AG35" s="37"/>
      <c r="AH35" s="37"/>
      <c r="AI35" s="37"/>
      <c r="AJ35" s="37"/>
      <c r="AK35" s="200">
        <f>SUM(AK26:AK33)</f>
        <v>806407.76</v>
      </c>
      <c r="AL35" s="201"/>
      <c r="AM35" s="201"/>
      <c r="AN35" s="201"/>
      <c r="AO35" s="202"/>
      <c r="AP35" s="35"/>
      <c r="AQ35" s="35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6"/>
      <c r="B60" s="27"/>
      <c r="C60" s="26"/>
      <c r="D60" s="42" t="s">
        <v>51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52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51</v>
      </c>
      <c r="AI60" s="29"/>
      <c r="AJ60" s="29"/>
      <c r="AK60" s="29"/>
      <c r="AL60" s="29"/>
      <c r="AM60" s="42" t="s">
        <v>52</v>
      </c>
      <c r="AN60" s="29"/>
      <c r="AO60" s="29"/>
      <c r="AP60" s="26"/>
      <c r="AQ60" s="26"/>
      <c r="AR60" s="27"/>
      <c r="BE60" s="26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6"/>
      <c r="B64" s="27"/>
      <c r="C64" s="26"/>
      <c r="D64" s="40" t="s">
        <v>53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54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6"/>
      <c r="B75" s="27"/>
      <c r="C75" s="26"/>
      <c r="D75" s="42" t="s">
        <v>51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52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51</v>
      </c>
      <c r="AI75" s="29"/>
      <c r="AJ75" s="29"/>
      <c r="AK75" s="29"/>
      <c r="AL75" s="29"/>
      <c r="AM75" s="42" t="s">
        <v>52</v>
      </c>
      <c r="AN75" s="29"/>
      <c r="AO75" s="29"/>
      <c r="AP75" s="26"/>
      <c r="AQ75" s="26"/>
      <c r="AR75" s="27"/>
      <c r="BE75" s="26"/>
    </row>
    <row r="76" spans="1:57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5" customHeight="1">
      <c r="A82" s="26"/>
      <c r="B82" s="27"/>
      <c r="C82" s="18" t="s">
        <v>55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11</v>
      </c>
      <c r="L84" s="4" t="str">
        <f>K5</f>
        <v>ab220111-ZK7</v>
      </c>
      <c r="AR84" s="48"/>
    </row>
    <row r="85" spans="1:91" s="5" customFormat="1" ht="36.950000000000003" customHeight="1">
      <c r="B85" s="49"/>
      <c r="C85" s="50" t="s">
        <v>13</v>
      </c>
      <c r="L85" s="184" t="str">
        <f>K6</f>
        <v>Rekonštrukcia budovy bývalej kláštornej školy na detské jasle v obci Bojná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9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>Bojná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08" t="str">
        <f>IF(AN8= "","",AN8)</f>
        <v>2. 3. 2023</v>
      </c>
      <c r="AN87" s="208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Obec Bojná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31</v>
      </c>
      <c r="AJ89" s="26"/>
      <c r="AK89" s="26"/>
      <c r="AL89" s="26"/>
      <c r="AM89" s="209" t="str">
        <f>IF(E17="","",E17)</f>
        <v xml:space="preserve"> </v>
      </c>
      <c r="AN89" s="210"/>
      <c r="AO89" s="210"/>
      <c r="AP89" s="210"/>
      <c r="AQ89" s="26"/>
      <c r="AR89" s="27"/>
      <c r="AS89" s="212" t="s">
        <v>56</v>
      </c>
      <c r="AT89" s="21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2" customHeight="1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>AB-STAV, s.r.o. Malý Cetín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33</v>
      </c>
      <c r="AJ90" s="26"/>
      <c r="AK90" s="26"/>
      <c r="AL90" s="26"/>
      <c r="AM90" s="209" t="str">
        <f>IF(E20="","",E20)</f>
        <v>Miroslav Čech</v>
      </c>
      <c r="AN90" s="210"/>
      <c r="AO90" s="210"/>
      <c r="AP90" s="210"/>
      <c r="AQ90" s="26"/>
      <c r="AR90" s="27"/>
      <c r="AS90" s="214"/>
      <c r="AT90" s="21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14"/>
      <c r="AT91" s="21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80" t="s">
        <v>57</v>
      </c>
      <c r="D92" s="181"/>
      <c r="E92" s="181"/>
      <c r="F92" s="181"/>
      <c r="G92" s="181"/>
      <c r="H92" s="57"/>
      <c r="I92" s="183" t="s">
        <v>58</v>
      </c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1"/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  <c r="AF92" s="181"/>
      <c r="AG92" s="207" t="s">
        <v>59</v>
      </c>
      <c r="AH92" s="181"/>
      <c r="AI92" s="181"/>
      <c r="AJ92" s="181"/>
      <c r="AK92" s="181"/>
      <c r="AL92" s="181"/>
      <c r="AM92" s="181"/>
      <c r="AN92" s="183" t="s">
        <v>60</v>
      </c>
      <c r="AO92" s="181"/>
      <c r="AP92" s="211"/>
      <c r="AQ92" s="58" t="s">
        <v>61</v>
      </c>
      <c r="AR92" s="27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50000000000003" customHeight="1">
      <c r="B94" s="65"/>
      <c r="C94" s="66" t="s">
        <v>74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6">
        <f>ROUND(SUM(AG95:AG104),2)</f>
        <v>672006.47</v>
      </c>
      <c r="AH94" s="186"/>
      <c r="AI94" s="186"/>
      <c r="AJ94" s="186"/>
      <c r="AK94" s="186"/>
      <c r="AL94" s="186"/>
      <c r="AM94" s="186"/>
      <c r="AN94" s="216">
        <f t="shared" ref="AN94:AN104" si="0">SUM(AG94,AT94)</f>
        <v>806407.76</v>
      </c>
      <c r="AO94" s="216"/>
      <c r="AP94" s="216"/>
      <c r="AQ94" s="69" t="s">
        <v>1</v>
      </c>
      <c r="AR94" s="65"/>
      <c r="AS94" s="70">
        <f>ROUND(SUM(AS95:AS104),2)</f>
        <v>0</v>
      </c>
      <c r="AT94" s="71">
        <f t="shared" ref="AT94:AT104" si="1">ROUND(SUM(AV94:AW94),2)</f>
        <v>134401.29</v>
      </c>
      <c r="AU94" s="72">
        <f>ROUND(SUM(AU95:AU104),5)</f>
        <v>1862.34175</v>
      </c>
      <c r="AV94" s="71">
        <f>ROUND(AZ94*L29,2)</f>
        <v>0</v>
      </c>
      <c r="AW94" s="71">
        <f>ROUND(BA94*L30,2)</f>
        <v>134401.29</v>
      </c>
      <c r="AX94" s="71">
        <f>ROUND(BB94*L29,2)</f>
        <v>0</v>
      </c>
      <c r="AY94" s="71">
        <f>ROUND(BC94*L30,2)</f>
        <v>0</v>
      </c>
      <c r="AZ94" s="71">
        <f>ROUND(SUM(AZ95:AZ104),2)</f>
        <v>0</v>
      </c>
      <c r="BA94" s="71">
        <f>ROUND(SUM(BA95:BA104),2)</f>
        <v>672006.47</v>
      </c>
      <c r="BB94" s="71">
        <f>ROUND(SUM(BB95:BB104),2)</f>
        <v>0</v>
      </c>
      <c r="BC94" s="71">
        <f>ROUND(SUM(BC95:BC104),2)</f>
        <v>0</v>
      </c>
      <c r="BD94" s="73">
        <f>ROUND(SUM(BD95:BD104),2)</f>
        <v>0</v>
      </c>
      <c r="BS94" s="74" t="s">
        <v>75</v>
      </c>
      <c r="BT94" s="74" t="s">
        <v>76</v>
      </c>
      <c r="BU94" s="75" t="s">
        <v>77</v>
      </c>
      <c r="BV94" s="74" t="s">
        <v>78</v>
      </c>
      <c r="BW94" s="74" t="s">
        <v>4</v>
      </c>
      <c r="BX94" s="74" t="s">
        <v>79</v>
      </c>
      <c r="CL94" s="74" t="s">
        <v>1</v>
      </c>
    </row>
    <row r="95" spans="1:91" s="7" customFormat="1" ht="16.5" customHeight="1">
      <c r="A95" s="76" t="s">
        <v>80</v>
      </c>
      <c r="B95" s="77"/>
      <c r="C95" s="78"/>
      <c r="D95" s="182" t="s">
        <v>81</v>
      </c>
      <c r="E95" s="182"/>
      <c r="F95" s="182"/>
      <c r="G95" s="182"/>
      <c r="H95" s="182"/>
      <c r="I95" s="79"/>
      <c r="J95" s="182" t="s">
        <v>82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205">
        <f>'so00 - 00 - Búracie práce'!J30</f>
        <v>86266.69</v>
      </c>
      <c r="AH95" s="206"/>
      <c r="AI95" s="206"/>
      <c r="AJ95" s="206"/>
      <c r="AK95" s="206"/>
      <c r="AL95" s="206"/>
      <c r="AM95" s="206"/>
      <c r="AN95" s="205">
        <f t="shared" si="0"/>
        <v>103520.03</v>
      </c>
      <c r="AO95" s="206"/>
      <c r="AP95" s="206"/>
      <c r="AQ95" s="80" t="s">
        <v>83</v>
      </c>
      <c r="AR95" s="77"/>
      <c r="AS95" s="81">
        <v>0</v>
      </c>
      <c r="AT95" s="82">
        <f t="shared" si="1"/>
        <v>17253.34</v>
      </c>
      <c r="AU95" s="83">
        <f>'so00 - 00 - Búracie práce'!P123</f>
        <v>0</v>
      </c>
      <c r="AV95" s="82">
        <f>'so00 - 00 - Búracie práce'!J33</f>
        <v>0</v>
      </c>
      <c r="AW95" s="82">
        <f>'so00 - 00 - Búracie práce'!J34</f>
        <v>17253.34</v>
      </c>
      <c r="AX95" s="82">
        <f>'so00 - 00 - Búracie práce'!J35</f>
        <v>0</v>
      </c>
      <c r="AY95" s="82">
        <f>'so00 - 00 - Búracie práce'!J36</f>
        <v>0</v>
      </c>
      <c r="AZ95" s="82">
        <f>'so00 - 00 - Búracie práce'!F33</f>
        <v>0</v>
      </c>
      <c r="BA95" s="82">
        <f>'so00 - 00 - Búracie práce'!F34</f>
        <v>86266.69</v>
      </c>
      <c r="BB95" s="82">
        <f>'so00 - 00 - Búracie práce'!F35</f>
        <v>0</v>
      </c>
      <c r="BC95" s="82">
        <f>'so00 - 00 - Búracie práce'!F36</f>
        <v>0</v>
      </c>
      <c r="BD95" s="84">
        <f>'so00 - 00 - Búracie práce'!F37</f>
        <v>0</v>
      </c>
      <c r="BT95" s="85" t="s">
        <v>84</v>
      </c>
      <c r="BV95" s="85" t="s">
        <v>78</v>
      </c>
      <c r="BW95" s="85" t="s">
        <v>85</v>
      </c>
      <c r="BX95" s="85" t="s">
        <v>4</v>
      </c>
      <c r="CL95" s="85" t="s">
        <v>1</v>
      </c>
      <c r="CM95" s="85" t="s">
        <v>76</v>
      </c>
    </row>
    <row r="96" spans="1:91" s="7" customFormat="1" ht="16.5" customHeight="1">
      <c r="A96" s="76" t="s">
        <v>80</v>
      </c>
      <c r="B96" s="77"/>
      <c r="C96" s="78"/>
      <c r="D96" s="182" t="s">
        <v>86</v>
      </c>
      <c r="E96" s="182"/>
      <c r="F96" s="182"/>
      <c r="G96" s="182"/>
      <c r="H96" s="182"/>
      <c r="I96" s="79"/>
      <c r="J96" s="182" t="s">
        <v>87</v>
      </c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205">
        <f>'so01 - 01 - Architektúra'!J30</f>
        <v>431992.38</v>
      </c>
      <c r="AH96" s="206"/>
      <c r="AI96" s="206"/>
      <c r="AJ96" s="206"/>
      <c r="AK96" s="206"/>
      <c r="AL96" s="206"/>
      <c r="AM96" s="206"/>
      <c r="AN96" s="205">
        <f t="shared" si="0"/>
        <v>518390.86</v>
      </c>
      <c r="AO96" s="206"/>
      <c r="AP96" s="206"/>
      <c r="AQ96" s="80" t="s">
        <v>83</v>
      </c>
      <c r="AR96" s="77"/>
      <c r="AS96" s="81">
        <v>0</v>
      </c>
      <c r="AT96" s="82">
        <f t="shared" si="1"/>
        <v>86398.48</v>
      </c>
      <c r="AU96" s="83">
        <f>'so01 - 01 - Architektúra'!P139</f>
        <v>1817.6217485099996</v>
      </c>
      <c r="AV96" s="82">
        <f>'so01 - 01 - Architektúra'!J33</f>
        <v>0</v>
      </c>
      <c r="AW96" s="82">
        <f>'so01 - 01 - Architektúra'!J34</f>
        <v>86398.48</v>
      </c>
      <c r="AX96" s="82">
        <f>'so01 - 01 - Architektúra'!J35</f>
        <v>0</v>
      </c>
      <c r="AY96" s="82">
        <f>'so01 - 01 - Architektúra'!J36</f>
        <v>0</v>
      </c>
      <c r="AZ96" s="82">
        <f>'so01 - 01 - Architektúra'!F33</f>
        <v>0</v>
      </c>
      <c r="BA96" s="82">
        <f>'so01 - 01 - Architektúra'!F34</f>
        <v>431992.38</v>
      </c>
      <c r="BB96" s="82">
        <f>'so01 - 01 - Architektúra'!F35</f>
        <v>0</v>
      </c>
      <c r="BC96" s="82">
        <f>'so01 - 01 - Architektúra'!F36</f>
        <v>0</v>
      </c>
      <c r="BD96" s="84">
        <f>'so01 - 01 - Architektúra'!F37</f>
        <v>0</v>
      </c>
      <c r="BT96" s="85" t="s">
        <v>84</v>
      </c>
      <c r="BV96" s="85" t="s">
        <v>78</v>
      </c>
      <c r="BW96" s="85" t="s">
        <v>88</v>
      </c>
      <c r="BX96" s="85" t="s">
        <v>4</v>
      </c>
      <c r="CL96" s="85" t="s">
        <v>1</v>
      </c>
      <c r="CM96" s="85" t="s">
        <v>76</v>
      </c>
    </row>
    <row r="97" spans="1:91" s="7" customFormat="1" ht="16.5" customHeight="1">
      <c r="A97" s="76" t="s">
        <v>80</v>
      </c>
      <c r="B97" s="77"/>
      <c r="C97" s="78"/>
      <c r="D97" s="182" t="s">
        <v>89</v>
      </c>
      <c r="E97" s="182"/>
      <c r="F97" s="182"/>
      <c r="G97" s="182"/>
      <c r="H97" s="182"/>
      <c r="I97" s="79"/>
      <c r="J97" s="182" t="s">
        <v>90</v>
      </c>
      <c r="K97" s="182"/>
      <c r="L97" s="182"/>
      <c r="M97" s="182"/>
      <c r="N97" s="182"/>
      <c r="O97" s="182"/>
      <c r="P97" s="182"/>
      <c r="Q97" s="182"/>
      <c r="R97" s="182"/>
      <c r="S97" s="182"/>
      <c r="T97" s="182"/>
      <c r="U97" s="182"/>
      <c r="V97" s="182"/>
      <c r="W97" s="182"/>
      <c r="X97" s="182"/>
      <c r="Y97" s="182"/>
      <c r="Z97" s="182"/>
      <c r="AA97" s="182"/>
      <c r="AB97" s="182"/>
      <c r="AC97" s="182"/>
      <c r="AD97" s="182"/>
      <c r="AE97" s="182"/>
      <c r="AF97" s="182"/>
      <c r="AG97" s="205">
        <f>'so02 - 02 - Prípojka kana...'!J30</f>
        <v>10458.49</v>
      </c>
      <c r="AH97" s="206"/>
      <c r="AI97" s="206"/>
      <c r="AJ97" s="206"/>
      <c r="AK97" s="206"/>
      <c r="AL97" s="206"/>
      <c r="AM97" s="206"/>
      <c r="AN97" s="205">
        <f t="shared" si="0"/>
        <v>12550.189999999999</v>
      </c>
      <c r="AO97" s="206"/>
      <c r="AP97" s="206"/>
      <c r="AQ97" s="80" t="s">
        <v>83</v>
      </c>
      <c r="AR97" s="77"/>
      <c r="AS97" s="81">
        <v>0</v>
      </c>
      <c r="AT97" s="82">
        <f t="shared" si="1"/>
        <v>2091.6999999999998</v>
      </c>
      <c r="AU97" s="83">
        <f>'so02 - 02 - Prípojka kana...'!P121</f>
        <v>0</v>
      </c>
      <c r="AV97" s="82">
        <f>'so02 - 02 - Prípojka kana...'!J33</f>
        <v>0</v>
      </c>
      <c r="AW97" s="82">
        <f>'so02 - 02 - Prípojka kana...'!J34</f>
        <v>2091.6999999999998</v>
      </c>
      <c r="AX97" s="82">
        <f>'so02 - 02 - Prípojka kana...'!J35</f>
        <v>0</v>
      </c>
      <c r="AY97" s="82">
        <f>'so02 - 02 - Prípojka kana...'!J36</f>
        <v>0</v>
      </c>
      <c r="AZ97" s="82">
        <f>'so02 - 02 - Prípojka kana...'!F33</f>
        <v>0</v>
      </c>
      <c r="BA97" s="82">
        <f>'so02 - 02 - Prípojka kana...'!F34</f>
        <v>10458.49</v>
      </c>
      <c r="BB97" s="82">
        <f>'so02 - 02 - Prípojka kana...'!F35</f>
        <v>0</v>
      </c>
      <c r="BC97" s="82">
        <f>'so02 - 02 - Prípojka kana...'!F36</f>
        <v>0</v>
      </c>
      <c r="BD97" s="84">
        <f>'so02 - 02 - Prípojka kana...'!F37</f>
        <v>0</v>
      </c>
      <c r="BT97" s="85" t="s">
        <v>84</v>
      </c>
      <c r="BV97" s="85" t="s">
        <v>78</v>
      </c>
      <c r="BW97" s="85" t="s">
        <v>91</v>
      </c>
      <c r="BX97" s="85" t="s">
        <v>4</v>
      </c>
      <c r="CL97" s="85" t="s">
        <v>1</v>
      </c>
      <c r="CM97" s="85" t="s">
        <v>76</v>
      </c>
    </row>
    <row r="98" spans="1:91" s="7" customFormat="1" ht="16.5" customHeight="1">
      <c r="A98" s="76" t="s">
        <v>80</v>
      </c>
      <c r="B98" s="77"/>
      <c r="C98" s="78"/>
      <c r="D98" s="182" t="s">
        <v>92</v>
      </c>
      <c r="E98" s="182"/>
      <c r="F98" s="182"/>
      <c r="G98" s="182"/>
      <c r="H98" s="182"/>
      <c r="I98" s="79"/>
      <c r="J98" s="182" t="s">
        <v>93</v>
      </c>
      <c r="K98" s="182"/>
      <c r="L98" s="182"/>
      <c r="M98" s="182"/>
      <c r="N98" s="182"/>
      <c r="O98" s="182"/>
      <c r="P98" s="182"/>
      <c r="Q98" s="182"/>
      <c r="R98" s="182"/>
      <c r="S98" s="182"/>
      <c r="T98" s="182"/>
      <c r="U98" s="182"/>
      <c r="V98" s="182"/>
      <c r="W98" s="182"/>
      <c r="X98" s="182"/>
      <c r="Y98" s="182"/>
      <c r="Z98" s="182"/>
      <c r="AA98" s="182"/>
      <c r="AB98" s="182"/>
      <c r="AC98" s="182"/>
      <c r="AD98" s="182"/>
      <c r="AE98" s="182"/>
      <c r="AF98" s="182"/>
      <c r="AG98" s="205">
        <f>'so03 - 03 - Prípojka plynu'!J30</f>
        <v>1393.02</v>
      </c>
      <c r="AH98" s="206"/>
      <c r="AI98" s="206"/>
      <c r="AJ98" s="206"/>
      <c r="AK98" s="206"/>
      <c r="AL98" s="206"/>
      <c r="AM98" s="206"/>
      <c r="AN98" s="205">
        <f t="shared" si="0"/>
        <v>1671.62</v>
      </c>
      <c r="AO98" s="206"/>
      <c r="AP98" s="206"/>
      <c r="AQ98" s="80" t="s">
        <v>83</v>
      </c>
      <c r="AR98" s="77"/>
      <c r="AS98" s="81">
        <v>0</v>
      </c>
      <c r="AT98" s="82">
        <f t="shared" si="1"/>
        <v>278.60000000000002</v>
      </c>
      <c r="AU98" s="83">
        <f>'so03 - 03 - Prípojka plynu'!P125</f>
        <v>0</v>
      </c>
      <c r="AV98" s="82">
        <f>'so03 - 03 - Prípojka plynu'!J33</f>
        <v>0</v>
      </c>
      <c r="AW98" s="82">
        <f>'so03 - 03 - Prípojka plynu'!J34</f>
        <v>278.60000000000002</v>
      </c>
      <c r="AX98" s="82">
        <f>'so03 - 03 - Prípojka plynu'!J35</f>
        <v>0</v>
      </c>
      <c r="AY98" s="82">
        <f>'so03 - 03 - Prípojka plynu'!J36</f>
        <v>0</v>
      </c>
      <c r="AZ98" s="82">
        <f>'so03 - 03 - Prípojka plynu'!F33</f>
        <v>0</v>
      </c>
      <c r="BA98" s="82">
        <f>'so03 - 03 - Prípojka plynu'!F34</f>
        <v>1393.02</v>
      </c>
      <c r="BB98" s="82">
        <f>'so03 - 03 - Prípojka plynu'!F35</f>
        <v>0</v>
      </c>
      <c r="BC98" s="82">
        <f>'so03 - 03 - Prípojka plynu'!F36</f>
        <v>0</v>
      </c>
      <c r="BD98" s="84">
        <f>'so03 - 03 - Prípojka plynu'!F37</f>
        <v>0</v>
      </c>
      <c r="BT98" s="85" t="s">
        <v>84</v>
      </c>
      <c r="BV98" s="85" t="s">
        <v>78</v>
      </c>
      <c r="BW98" s="85" t="s">
        <v>94</v>
      </c>
      <c r="BX98" s="85" t="s">
        <v>4</v>
      </c>
      <c r="CL98" s="85" t="s">
        <v>1</v>
      </c>
      <c r="CM98" s="85" t="s">
        <v>76</v>
      </c>
    </row>
    <row r="99" spans="1:91" s="7" customFormat="1" ht="16.5" customHeight="1">
      <c r="A99" s="76" t="s">
        <v>80</v>
      </c>
      <c r="B99" s="77"/>
      <c r="C99" s="78"/>
      <c r="D99" s="182" t="s">
        <v>95</v>
      </c>
      <c r="E99" s="182"/>
      <c r="F99" s="182"/>
      <c r="G99" s="182"/>
      <c r="H99" s="182"/>
      <c r="I99" s="79"/>
      <c r="J99" s="182" t="s">
        <v>96</v>
      </c>
      <c r="K99" s="182"/>
      <c r="L99" s="182"/>
      <c r="M99" s="182"/>
      <c r="N99" s="182"/>
      <c r="O99" s="182"/>
      <c r="P99" s="182"/>
      <c r="Q99" s="182"/>
      <c r="R99" s="182"/>
      <c r="S99" s="182"/>
      <c r="T99" s="182"/>
      <c r="U99" s="182"/>
      <c r="V99" s="182"/>
      <c r="W99" s="182"/>
      <c r="X99" s="182"/>
      <c r="Y99" s="182"/>
      <c r="Z99" s="182"/>
      <c r="AA99" s="182"/>
      <c r="AB99" s="182"/>
      <c r="AC99" s="182"/>
      <c r="AD99" s="182"/>
      <c r="AE99" s="182"/>
      <c r="AF99" s="182"/>
      <c r="AG99" s="205">
        <f>'so04 - 04 - Prípojka NN'!J30</f>
        <v>4110.08</v>
      </c>
      <c r="AH99" s="206"/>
      <c r="AI99" s="206"/>
      <c r="AJ99" s="206"/>
      <c r="AK99" s="206"/>
      <c r="AL99" s="206"/>
      <c r="AM99" s="206"/>
      <c r="AN99" s="205">
        <f t="shared" si="0"/>
        <v>4932.1000000000004</v>
      </c>
      <c r="AO99" s="206"/>
      <c r="AP99" s="206"/>
      <c r="AQ99" s="80" t="s">
        <v>83</v>
      </c>
      <c r="AR99" s="77"/>
      <c r="AS99" s="81">
        <v>0</v>
      </c>
      <c r="AT99" s="82">
        <f t="shared" si="1"/>
        <v>822.02</v>
      </c>
      <c r="AU99" s="83">
        <f>'so04 - 04 - Prípojka NN'!P121</f>
        <v>0</v>
      </c>
      <c r="AV99" s="82">
        <f>'so04 - 04 - Prípojka NN'!J33</f>
        <v>0</v>
      </c>
      <c r="AW99" s="82">
        <f>'so04 - 04 - Prípojka NN'!J34</f>
        <v>822.02</v>
      </c>
      <c r="AX99" s="82">
        <f>'so04 - 04 - Prípojka NN'!J35</f>
        <v>0</v>
      </c>
      <c r="AY99" s="82">
        <f>'so04 - 04 - Prípojka NN'!J36</f>
        <v>0</v>
      </c>
      <c r="AZ99" s="82">
        <f>'so04 - 04 - Prípojka NN'!F33</f>
        <v>0</v>
      </c>
      <c r="BA99" s="82">
        <f>'so04 - 04 - Prípojka NN'!F34</f>
        <v>4110.08</v>
      </c>
      <c r="BB99" s="82">
        <f>'so04 - 04 - Prípojka NN'!F35</f>
        <v>0</v>
      </c>
      <c r="BC99" s="82">
        <f>'so04 - 04 - Prípojka NN'!F36</f>
        <v>0</v>
      </c>
      <c r="BD99" s="84">
        <f>'so04 - 04 - Prípojka NN'!F37</f>
        <v>0</v>
      </c>
      <c r="BT99" s="85" t="s">
        <v>84</v>
      </c>
      <c r="BV99" s="85" t="s">
        <v>78</v>
      </c>
      <c r="BW99" s="85" t="s">
        <v>97</v>
      </c>
      <c r="BX99" s="85" t="s">
        <v>4</v>
      </c>
      <c r="CL99" s="85" t="s">
        <v>1</v>
      </c>
      <c r="CM99" s="85" t="s">
        <v>76</v>
      </c>
    </row>
    <row r="100" spans="1:91" s="7" customFormat="1" ht="16.5" customHeight="1">
      <c r="A100" s="76" t="s">
        <v>80</v>
      </c>
      <c r="B100" s="77"/>
      <c r="C100" s="78"/>
      <c r="D100" s="182" t="s">
        <v>98</v>
      </c>
      <c r="E100" s="182"/>
      <c r="F100" s="182"/>
      <c r="G100" s="182"/>
      <c r="H100" s="182"/>
      <c r="I100" s="79"/>
      <c r="J100" s="182" t="s">
        <v>99</v>
      </c>
      <c r="K100" s="182"/>
      <c r="L100" s="182"/>
      <c r="M100" s="182"/>
      <c r="N100" s="182"/>
      <c r="O100" s="182"/>
      <c r="P100" s="182"/>
      <c r="Q100" s="182"/>
      <c r="R100" s="182"/>
      <c r="S100" s="182"/>
      <c r="T100" s="182"/>
      <c r="U100" s="182"/>
      <c r="V100" s="182"/>
      <c r="W100" s="182"/>
      <c r="X100" s="182"/>
      <c r="Y100" s="182"/>
      <c r="Z100" s="182"/>
      <c r="AA100" s="182"/>
      <c r="AB100" s="182"/>
      <c r="AC100" s="182"/>
      <c r="AD100" s="182"/>
      <c r="AE100" s="182"/>
      <c r="AF100" s="182"/>
      <c r="AG100" s="205">
        <f>'so05 - 05 - Prípojka vodo...'!J30</f>
        <v>6508.16</v>
      </c>
      <c r="AH100" s="206"/>
      <c r="AI100" s="206"/>
      <c r="AJ100" s="206"/>
      <c r="AK100" s="206"/>
      <c r="AL100" s="206"/>
      <c r="AM100" s="206"/>
      <c r="AN100" s="205">
        <f t="shared" si="0"/>
        <v>7809.79</v>
      </c>
      <c r="AO100" s="206"/>
      <c r="AP100" s="206"/>
      <c r="AQ100" s="80" t="s">
        <v>83</v>
      </c>
      <c r="AR100" s="77"/>
      <c r="AS100" s="81">
        <v>0</v>
      </c>
      <c r="AT100" s="82">
        <f t="shared" si="1"/>
        <v>1301.6300000000001</v>
      </c>
      <c r="AU100" s="83">
        <f>'so05 - 05 - Prípojka vodo...'!P124</f>
        <v>0</v>
      </c>
      <c r="AV100" s="82">
        <f>'so05 - 05 - Prípojka vodo...'!J33</f>
        <v>0</v>
      </c>
      <c r="AW100" s="82">
        <f>'so05 - 05 - Prípojka vodo...'!J34</f>
        <v>1301.6300000000001</v>
      </c>
      <c r="AX100" s="82">
        <f>'so05 - 05 - Prípojka vodo...'!J35</f>
        <v>0</v>
      </c>
      <c r="AY100" s="82">
        <f>'so05 - 05 - Prípojka vodo...'!J36</f>
        <v>0</v>
      </c>
      <c r="AZ100" s="82">
        <f>'so05 - 05 - Prípojka vodo...'!F33</f>
        <v>0</v>
      </c>
      <c r="BA100" s="82">
        <f>'so05 - 05 - Prípojka vodo...'!F34</f>
        <v>6508.16</v>
      </c>
      <c r="BB100" s="82">
        <f>'so05 - 05 - Prípojka vodo...'!F35</f>
        <v>0</v>
      </c>
      <c r="BC100" s="82">
        <f>'so05 - 05 - Prípojka vodo...'!F36</f>
        <v>0</v>
      </c>
      <c r="BD100" s="84">
        <f>'so05 - 05 - Prípojka vodo...'!F37</f>
        <v>0</v>
      </c>
      <c r="BT100" s="85" t="s">
        <v>84</v>
      </c>
      <c r="BV100" s="85" t="s">
        <v>78</v>
      </c>
      <c r="BW100" s="85" t="s">
        <v>100</v>
      </c>
      <c r="BX100" s="85" t="s">
        <v>4</v>
      </c>
      <c r="CL100" s="85" t="s">
        <v>1</v>
      </c>
      <c r="CM100" s="85" t="s">
        <v>76</v>
      </c>
    </row>
    <row r="101" spans="1:91" s="7" customFormat="1" ht="16.5" customHeight="1">
      <c r="A101" s="76" t="s">
        <v>80</v>
      </c>
      <c r="B101" s="77"/>
      <c r="C101" s="78"/>
      <c r="D101" s="182" t="s">
        <v>101</v>
      </c>
      <c r="E101" s="182"/>
      <c r="F101" s="182"/>
      <c r="G101" s="182"/>
      <c r="H101" s="182"/>
      <c r="I101" s="79"/>
      <c r="J101" s="182" t="s">
        <v>102</v>
      </c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205">
        <f>'so06 - 06 - Zdravotechnika'!J30</f>
        <v>37301.839999999997</v>
      </c>
      <c r="AH101" s="206"/>
      <c r="AI101" s="206"/>
      <c r="AJ101" s="206"/>
      <c r="AK101" s="206"/>
      <c r="AL101" s="206"/>
      <c r="AM101" s="206"/>
      <c r="AN101" s="205">
        <f t="shared" si="0"/>
        <v>44762.21</v>
      </c>
      <c r="AO101" s="206"/>
      <c r="AP101" s="206"/>
      <c r="AQ101" s="80" t="s">
        <v>83</v>
      </c>
      <c r="AR101" s="77"/>
      <c r="AS101" s="81">
        <v>0</v>
      </c>
      <c r="AT101" s="82">
        <f t="shared" si="1"/>
        <v>7460.37</v>
      </c>
      <c r="AU101" s="83">
        <f>'so06 - 06 - Zdravotechnika'!P123</f>
        <v>0</v>
      </c>
      <c r="AV101" s="82">
        <f>'so06 - 06 - Zdravotechnika'!J33</f>
        <v>0</v>
      </c>
      <c r="AW101" s="82">
        <f>'so06 - 06 - Zdravotechnika'!J34</f>
        <v>7460.37</v>
      </c>
      <c r="AX101" s="82">
        <f>'so06 - 06 - Zdravotechnika'!J35</f>
        <v>0</v>
      </c>
      <c r="AY101" s="82">
        <f>'so06 - 06 - Zdravotechnika'!J36</f>
        <v>0</v>
      </c>
      <c r="AZ101" s="82">
        <f>'so06 - 06 - Zdravotechnika'!F33</f>
        <v>0</v>
      </c>
      <c r="BA101" s="82">
        <f>'so06 - 06 - Zdravotechnika'!F34</f>
        <v>37301.839999999997</v>
      </c>
      <c r="BB101" s="82">
        <f>'so06 - 06 - Zdravotechnika'!F35</f>
        <v>0</v>
      </c>
      <c r="BC101" s="82">
        <f>'so06 - 06 - Zdravotechnika'!F36</f>
        <v>0</v>
      </c>
      <c r="BD101" s="84">
        <f>'so06 - 06 - Zdravotechnika'!F37</f>
        <v>0</v>
      </c>
      <c r="BT101" s="85" t="s">
        <v>84</v>
      </c>
      <c r="BV101" s="85" t="s">
        <v>78</v>
      </c>
      <c r="BW101" s="85" t="s">
        <v>103</v>
      </c>
      <c r="BX101" s="85" t="s">
        <v>4</v>
      </c>
      <c r="CL101" s="85" t="s">
        <v>1</v>
      </c>
      <c r="CM101" s="85" t="s">
        <v>76</v>
      </c>
    </row>
    <row r="102" spans="1:91" s="7" customFormat="1" ht="16.5" customHeight="1">
      <c r="A102" s="76" t="s">
        <v>80</v>
      </c>
      <c r="B102" s="77"/>
      <c r="C102" s="78"/>
      <c r="D102" s="182" t="s">
        <v>104</v>
      </c>
      <c r="E102" s="182"/>
      <c r="F102" s="182"/>
      <c r="G102" s="182"/>
      <c r="H102" s="182"/>
      <c r="I102" s="79"/>
      <c r="J102" s="182" t="s">
        <v>105</v>
      </c>
      <c r="K102" s="182"/>
      <c r="L102" s="182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W102" s="182"/>
      <c r="X102" s="182"/>
      <c r="Y102" s="182"/>
      <c r="Z102" s="182"/>
      <c r="AA102" s="182"/>
      <c r="AB102" s="182"/>
      <c r="AC102" s="182"/>
      <c r="AD102" s="182"/>
      <c r="AE102" s="182"/>
      <c r="AF102" s="182"/>
      <c r="AG102" s="205">
        <f>'so07 - 07 - Elektroinštal...'!J30</f>
        <v>30377.19</v>
      </c>
      <c r="AH102" s="206"/>
      <c r="AI102" s="206"/>
      <c r="AJ102" s="206"/>
      <c r="AK102" s="206"/>
      <c r="AL102" s="206"/>
      <c r="AM102" s="206"/>
      <c r="AN102" s="205">
        <f t="shared" si="0"/>
        <v>36452.629999999997</v>
      </c>
      <c r="AO102" s="206"/>
      <c r="AP102" s="206"/>
      <c r="AQ102" s="80" t="s">
        <v>83</v>
      </c>
      <c r="AR102" s="77"/>
      <c r="AS102" s="81">
        <v>0</v>
      </c>
      <c r="AT102" s="82">
        <f t="shared" si="1"/>
        <v>6075.44</v>
      </c>
      <c r="AU102" s="83">
        <f>'so07 - 07 - Elektroinštal...'!P122</f>
        <v>44.72</v>
      </c>
      <c r="AV102" s="82">
        <f>'so07 - 07 - Elektroinštal...'!J33</f>
        <v>0</v>
      </c>
      <c r="AW102" s="82">
        <f>'so07 - 07 - Elektroinštal...'!J34</f>
        <v>6075.44</v>
      </c>
      <c r="AX102" s="82">
        <f>'so07 - 07 - Elektroinštal...'!J35</f>
        <v>0</v>
      </c>
      <c r="AY102" s="82">
        <f>'so07 - 07 - Elektroinštal...'!J36</f>
        <v>0</v>
      </c>
      <c r="AZ102" s="82">
        <f>'so07 - 07 - Elektroinštal...'!F33</f>
        <v>0</v>
      </c>
      <c r="BA102" s="82">
        <f>'so07 - 07 - Elektroinštal...'!F34</f>
        <v>30377.19</v>
      </c>
      <c r="BB102" s="82">
        <f>'so07 - 07 - Elektroinštal...'!F35</f>
        <v>0</v>
      </c>
      <c r="BC102" s="82">
        <f>'so07 - 07 - Elektroinštal...'!F36</f>
        <v>0</v>
      </c>
      <c r="BD102" s="84">
        <f>'so07 - 07 - Elektroinštal...'!F37</f>
        <v>0</v>
      </c>
      <c r="BT102" s="85" t="s">
        <v>84</v>
      </c>
      <c r="BV102" s="85" t="s">
        <v>78</v>
      </c>
      <c r="BW102" s="85" t="s">
        <v>106</v>
      </c>
      <c r="BX102" s="85" t="s">
        <v>4</v>
      </c>
      <c r="CL102" s="85" t="s">
        <v>1</v>
      </c>
      <c r="CM102" s="85" t="s">
        <v>76</v>
      </c>
    </row>
    <row r="103" spans="1:91" s="7" customFormat="1" ht="16.5" customHeight="1">
      <c r="A103" s="76" t="s">
        <v>80</v>
      </c>
      <c r="B103" s="77"/>
      <c r="C103" s="78"/>
      <c r="D103" s="182" t="s">
        <v>107</v>
      </c>
      <c r="E103" s="182"/>
      <c r="F103" s="182"/>
      <c r="G103" s="182"/>
      <c r="H103" s="182"/>
      <c r="I103" s="79"/>
      <c r="J103" s="182" t="s">
        <v>108</v>
      </c>
      <c r="K103" s="182"/>
      <c r="L103" s="182"/>
      <c r="M103" s="182"/>
      <c r="N103" s="182"/>
      <c r="O103" s="182"/>
      <c r="P103" s="182"/>
      <c r="Q103" s="182"/>
      <c r="R103" s="182"/>
      <c r="S103" s="182"/>
      <c r="T103" s="182"/>
      <c r="U103" s="182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205">
        <f>'so08 - 08 - Vykurovanie'!J30</f>
        <v>40327.46</v>
      </c>
      <c r="AH103" s="206"/>
      <c r="AI103" s="206"/>
      <c r="AJ103" s="206"/>
      <c r="AK103" s="206"/>
      <c r="AL103" s="206"/>
      <c r="AM103" s="206"/>
      <c r="AN103" s="205">
        <f t="shared" si="0"/>
        <v>48392.95</v>
      </c>
      <c r="AO103" s="206"/>
      <c r="AP103" s="206"/>
      <c r="AQ103" s="80" t="s">
        <v>83</v>
      </c>
      <c r="AR103" s="77"/>
      <c r="AS103" s="81">
        <v>0</v>
      </c>
      <c r="AT103" s="82">
        <f t="shared" si="1"/>
        <v>8065.49</v>
      </c>
      <c r="AU103" s="83">
        <f>'so08 - 08 - Vykurovanie'!P124</f>
        <v>0</v>
      </c>
      <c r="AV103" s="82">
        <f>'so08 - 08 - Vykurovanie'!J33</f>
        <v>0</v>
      </c>
      <c r="AW103" s="82">
        <f>'so08 - 08 - Vykurovanie'!J34</f>
        <v>8065.49</v>
      </c>
      <c r="AX103" s="82">
        <f>'so08 - 08 - Vykurovanie'!J35</f>
        <v>0</v>
      </c>
      <c r="AY103" s="82">
        <f>'so08 - 08 - Vykurovanie'!J36</f>
        <v>0</v>
      </c>
      <c r="AZ103" s="82">
        <f>'so08 - 08 - Vykurovanie'!F33</f>
        <v>0</v>
      </c>
      <c r="BA103" s="82">
        <f>'so08 - 08 - Vykurovanie'!F34</f>
        <v>40327.46</v>
      </c>
      <c r="BB103" s="82">
        <f>'so08 - 08 - Vykurovanie'!F35</f>
        <v>0</v>
      </c>
      <c r="BC103" s="82">
        <f>'so08 - 08 - Vykurovanie'!F36</f>
        <v>0</v>
      </c>
      <c r="BD103" s="84">
        <f>'so08 - 08 - Vykurovanie'!F37</f>
        <v>0</v>
      </c>
      <c r="BT103" s="85" t="s">
        <v>84</v>
      </c>
      <c r="BV103" s="85" t="s">
        <v>78</v>
      </c>
      <c r="BW103" s="85" t="s">
        <v>109</v>
      </c>
      <c r="BX103" s="85" t="s">
        <v>4</v>
      </c>
      <c r="CL103" s="85" t="s">
        <v>1</v>
      </c>
      <c r="CM103" s="85" t="s">
        <v>76</v>
      </c>
    </row>
    <row r="104" spans="1:91" s="7" customFormat="1" ht="16.5" customHeight="1">
      <c r="A104" s="76" t="s">
        <v>80</v>
      </c>
      <c r="B104" s="77"/>
      <c r="C104" s="78"/>
      <c r="D104" s="182" t="s">
        <v>110</v>
      </c>
      <c r="E104" s="182"/>
      <c r="F104" s="182"/>
      <c r="G104" s="182"/>
      <c r="H104" s="182"/>
      <c r="I104" s="79"/>
      <c r="J104" s="182" t="s">
        <v>111</v>
      </c>
      <c r="K104" s="182"/>
      <c r="L104" s="182"/>
      <c r="M104" s="182"/>
      <c r="N104" s="182"/>
      <c r="O104" s="182"/>
      <c r="P104" s="182"/>
      <c r="Q104" s="182"/>
      <c r="R104" s="182"/>
      <c r="S104" s="182"/>
      <c r="T104" s="182"/>
      <c r="U104" s="182"/>
      <c r="V104" s="182"/>
      <c r="W104" s="182"/>
      <c r="X104" s="182"/>
      <c r="Y104" s="182"/>
      <c r="Z104" s="182"/>
      <c r="AA104" s="182"/>
      <c r="AB104" s="182"/>
      <c r="AC104" s="182"/>
      <c r="AD104" s="182"/>
      <c r="AE104" s="182"/>
      <c r="AF104" s="182"/>
      <c r="AG104" s="205">
        <f>'so09 - 09 - Okna'!J30</f>
        <v>23271.16</v>
      </c>
      <c r="AH104" s="206"/>
      <c r="AI104" s="206"/>
      <c r="AJ104" s="206"/>
      <c r="AK104" s="206"/>
      <c r="AL104" s="206"/>
      <c r="AM104" s="206"/>
      <c r="AN104" s="205">
        <f t="shared" si="0"/>
        <v>27925.39</v>
      </c>
      <c r="AO104" s="206"/>
      <c r="AP104" s="206"/>
      <c r="AQ104" s="80" t="s">
        <v>83</v>
      </c>
      <c r="AR104" s="77"/>
      <c r="AS104" s="86">
        <v>0</v>
      </c>
      <c r="AT104" s="87">
        <f t="shared" si="1"/>
        <v>4654.2299999999996</v>
      </c>
      <c r="AU104" s="88">
        <f>'so09 - 09 - Okna'!P118</f>
        <v>0</v>
      </c>
      <c r="AV104" s="87">
        <f>'so09 - 09 - Okna'!J33</f>
        <v>0</v>
      </c>
      <c r="AW104" s="87">
        <f>'so09 - 09 - Okna'!J34</f>
        <v>4654.2299999999996</v>
      </c>
      <c r="AX104" s="87">
        <f>'so09 - 09 - Okna'!J35</f>
        <v>0</v>
      </c>
      <c r="AY104" s="87">
        <f>'so09 - 09 - Okna'!J36</f>
        <v>0</v>
      </c>
      <c r="AZ104" s="87">
        <f>'so09 - 09 - Okna'!F33</f>
        <v>0</v>
      </c>
      <c r="BA104" s="87">
        <f>'so09 - 09 - Okna'!F34</f>
        <v>23271.16</v>
      </c>
      <c r="BB104" s="87">
        <f>'so09 - 09 - Okna'!F35</f>
        <v>0</v>
      </c>
      <c r="BC104" s="87">
        <f>'so09 - 09 - Okna'!F36</f>
        <v>0</v>
      </c>
      <c r="BD104" s="89">
        <f>'so09 - 09 - Okna'!F37</f>
        <v>0</v>
      </c>
      <c r="BT104" s="85" t="s">
        <v>84</v>
      </c>
      <c r="BV104" s="85" t="s">
        <v>78</v>
      </c>
      <c r="BW104" s="85" t="s">
        <v>112</v>
      </c>
      <c r="BX104" s="85" t="s">
        <v>4</v>
      </c>
      <c r="CL104" s="85" t="s">
        <v>1</v>
      </c>
      <c r="CM104" s="85" t="s">
        <v>76</v>
      </c>
    </row>
    <row r="105" spans="1:91" s="2" customFormat="1" ht="30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7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</row>
    <row r="106" spans="1:91" s="2" customFormat="1" ht="6.95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27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</row>
  </sheetData>
  <mergeCells count="76">
    <mergeCell ref="AG104:AM104"/>
    <mergeCell ref="AG98:AM98"/>
    <mergeCell ref="AM87:AN87"/>
    <mergeCell ref="AM89:AP89"/>
    <mergeCell ref="AM90:AP90"/>
    <mergeCell ref="AN104:AP104"/>
    <mergeCell ref="AN103:AP103"/>
    <mergeCell ref="AN96:AP96"/>
    <mergeCell ref="AN102:AP102"/>
    <mergeCell ref="AN92:AP92"/>
    <mergeCell ref="AN101:AP101"/>
    <mergeCell ref="AN98:AP98"/>
    <mergeCell ref="AN100:AP100"/>
    <mergeCell ref="AN99:AP99"/>
    <mergeCell ref="AN95:AP95"/>
    <mergeCell ref="AN97:AP97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S89:AT91"/>
    <mergeCell ref="AN94:AP94"/>
    <mergeCell ref="L33:P33"/>
    <mergeCell ref="W33:AE33"/>
    <mergeCell ref="AK33:AO33"/>
    <mergeCell ref="AK35:AO35"/>
    <mergeCell ref="X35:AB35"/>
    <mergeCell ref="AK31:AO31"/>
    <mergeCell ref="L31:P31"/>
    <mergeCell ref="L32:P32"/>
    <mergeCell ref="W32:AE32"/>
    <mergeCell ref="AK32:AO32"/>
    <mergeCell ref="L85:AO85"/>
    <mergeCell ref="AG94:AM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C92:G92"/>
    <mergeCell ref="D98:H98"/>
    <mergeCell ref="D99:H99"/>
    <mergeCell ref="D95:H95"/>
    <mergeCell ref="D100:H100"/>
    <mergeCell ref="D97:H97"/>
    <mergeCell ref="D96:H96"/>
  </mergeCells>
  <hyperlinks>
    <hyperlink ref="A95" location="'so00 - 00 - Búracie práce'!C2" display="/"/>
    <hyperlink ref="A96" location="'so01 - 01 - Architektúra'!C2" display="/"/>
    <hyperlink ref="A97" location="'so02 - 02 - Prípojka kana...'!C2" display="/"/>
    <hyperlink ref="A98" location="'so03 - 03 - Prípojka plynu'!C2" display="/"/>
    <hyperlink ref="A99" location="'so04 - 04 - Prípojka NN'!C2" display="/"/>
    <hyperlink ref="A100" location="'so05 - 05 - Prípojka vodo...'!C2" display="/"/>
    <hyperlink ref="A101" location="'so06 - 06 - Zdravotechnika'!C2" display="/"/>
    <hyperlink ref="A102" location="'so07 - 07 - Elektroinštal...'!C2" display="/"/>
    <hyperlink ref="A103" location="'so08 - 08 - Vykurovanie'!C2" display="/"/>
    <hyperlink ref="A104" location="'so09 - 09 - Okn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2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0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109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customHeight="1">
      <c r="B4" s="17"/>
      <c r="D4" s="18" t="s">
        <v>113</v>
      </c>
      <c r="L4" s="17"/>
      <c r="M4" s="91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17" t="str">
        <f>'Rekapitulácia stavby'!K6</f>
        <v>Rekonštrukcia budovy bývalej kláštornej školy na detské jasle v obci Bojná</v>
      </c>
      <c r="F7" s="218"/>
      <c r="G7" s="218"/>
      <c r="H7" s="218"/>
      <c r="L7" s="17"/>
    </row>
    <row r="8" spans="1:46" s="2" customFormat="1" ht="12" customHeight="1">
      <c r="A8" s="26"/>
      <c r="B8" s="27"/>
      <c r="C8" s="26"/>
      <c r="D8" s="23" t="s">
        <v>114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1866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2. 3. 2023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31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25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36</v>
      </c>
      <c r="E30" s="26"/>
      <c r="F30" s="26"/>
      <c r="G30" s="26"/>
      <c r="H30" s="26"/>
      <c r="I30" s="26"/>
      <c r="J30" s="68">
        <f>ROUND(J124, 2)</f>
        <v>40327.46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6" t="s">
        <v>40</v>
      </c>
      <c r="E33" s="32" t="s">
        <v>41</v>
      </c>
      <c r="F33" s="97">
        <f>ROUND((SUM(BE124:BE228)),  2)</f>
        <v>0</v>
      </c>
      <c r="G33" s="98"/>
      <c r="H33" s="98"/>
      <c r="I33" s="99">
        <v>0.2</v>
      </c>
      <c r="J33" s="97">
        <f>ROUND(((SUM(BE124:BE228))*I33),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42</v>
      </c>
      <c r="F34" s="100">
        <f>ROUND((SUM(BF124:BF228)),  2)</f>
        <v>40327.46</v>
      </c>
      <c r="G34" s="26"/>
      <c r="H34" s="26"/>
      <c r="I34" s="101">
        <v>0.2</v>
      </c>
      <c r="J34" s="100">
        <f>ROUND(((SUM(BF124:BF228))*I34),  2)</f>
        <v>8065.49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100">
        <f>ROUND((SUM(BG124:BG228)),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100">
        <f>ROUND((SUM(BH124:BH228)),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45</v>
      </c>
      <c r="F37" s="97">
        <f>ROUND((SUM(BI124:BI228)),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46</v>
      </c>
      <c r="E39" s="57"/>
      <c r="F39" s="57"/>
      <c r="G39" s="104" t="s">
        <v>47</v>
      </c>
      <c r="H39" s="105" t="s">
        <v>48</v>
      </c>
      <c r="I39" s="57"/>
      <c r="J39" s="106">
        <f>SUM(J30:J37)</f>
        <v>48392.95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51</v>
      </c>
      <c r="E61" s="29"/>
      <c r="F61" s="108" t="s">
        <v>52</v>
      </c>
      <c r="G61" s="42" t="s">
        <v>51</v>
      </c>
      <c r="H61" s="29"/>
      <c r="I61" s="29"/>
      <c r="J61" s="109" t="s">
        <v>52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51</v>
      </c>
      <c r="E76" s="29"/>
      <c r="F76" s="108" t="s">
        <v>52</v>
      </c>
      <c r="G76" s="42" t="s">
        <v>51</v>
      </c>
      <c r="H76" s="29"/>
      <c r="I76" s="29"/>
      <c r="J76" s="109" t="s">
        <v>52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116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hidden="1" customHeight="1">
      <c r="A85" s="26"/>
      <c r="B85" s="27"/>
      <c r="C85" s="26"/>
      <c r="D85" s="26"/>
      <c r="E85" s="217" t="str">
        <f>E7</f>
        <v>Rekonštrukcia budovy bývalej kláštornej školy na detské jasle v obci Bojná</v>
      </c>
      <c r="F85" s="218"/>
      <c r="G85" s="218"/>
      <c r="H85" s="218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114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4" t="str">
        <f>E9</f>
        <v>so08 - 08 - Vykurovanie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Bojná</v>
      </c>
      <c r="G89" s="26"/>
      <c r="H89" s="26"/>
      <c r="I89" s="23" t="s">
        <v>19</v>
      </c>
      <c r="J89" s="52" t="str">
        <f>IF(J12="","",J12)</f>
        <v>2. 3. 2023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Obec Bojná</v>
      </c>
      <c r="G91" s="26"/>
      <c r="H91" s="26"/>
      <c r="I91" s="23" t="s">
        <v>31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AB-STAV, s.r.o. Malý Cetín</v>
      </c>
      <c r="G92" s="26"/>
      <c r="H92" s="26"/>
      <c r="I92" s="23" t="s">
        <v>33</v>
      </c>
      <c r="J92" s="24" t="str">
        <f>E24</f>
        <v>Miroslav Čech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10" t="s">
        <v>117</v>
      </c>
      <c r="D94" s="102"/>
      <c r="E94" s="102"/>
      <c r="F94" s="102"/>
      <c r="G94" s="102"/>
      <c r="H94" s="102"/>
      <c r="I94" s="102"/>
      <c r="J94" s="111" t="s">
        <v>118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12" t="s">
        <v>119</v>
      </c>
      <c r="D96" s="26"/>
      <c r="E96" s="26"/>
      <c r="F96" s="26"/>
      <c r="G96" s="26"/>
      <c r="H96" s="26"/>
      <c r="I96" s="26"/>
      <c r="J96" s="68">
        <f>J124</f>
        <v>40327.46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120</v>
      </c>
    </row>
    <row r="97" spans="1:31" s="9" customFormat="1" ht="24.95" hidden="1" customHeight="1">
      <c r="B97" s="113"/>
      <c r="D97" s="114" t="s">
        <v>123</v>
      </c>
      <c r="E97" s="115"/>
      <c r="F97" s="115"/>
      <c r="G97" s="115"/>
      <c r="H97" s="115"/>
      <c r="I97" s="115"/>
      <c r="J97" s="116">
        <f>J125</f>
        <v>39949.46</v>
      </c>
      <c r="L97" s="113"/>
    </row>
    <row r="98" spans="1:31" s="10" customFormat="1" ht="19.899999999999999" hidden="1" customHeight="1">
      <c r="B98" s="117"/>
      <c r="D98" s="118" t="s">
        <v>1264</v>
      </c>
      <c r="E98" s="119"/>
      <c r="F98" s="119"/>
      <c r="G98" s="119"/>
      <c r="H98" s="119"/>
      <c r="I98" s="119"/>
      <c r="J98" s="120">
        <f>J126</f>
        <v>811.05000000000007</v>
      </c>
      <c r="L98" s="117"/>
    </row>
    <row r="99" spans="1:31" s="10" customFormat="1" ht="19.899999999999999" hidden="1" customHeight="1">
      <c r="B99" s="117"/>
      <c r="D99" s="118" t="s">
        <v>1867</v>
      </c>
      <c r="E99" s="119"/>
      <c r="F99" s="119"/>
      <c r="G99" s="119"/>
      <c r="H99" s="119"/>
      <c r="I99" s="119"/>
      <c r="J99" s="120">
        <f>J136</f>
        <v>5866.72</v>
      </c>
      <c r="L99" s="117"/>
    </row>
    <row r="100" spans="1:31" s="10" customFormat="1" ht="19.899999999999999" hidden="1" customHeight="1">
      <c r="B100" s="117"/>
      <c r="D100" s="118" t="s">
        <v>1868</v>
      </c>
      <c r="E100" s="119"/>
      <c r="F100" s="119"/>
      <c r="G100" s="119"/>
      <c r="H100" s="119"/>
      <c r="I100" s="119"/>
      <c r="J100" s="120">
        <f>J165</f>
        <v>1278.9200000000003</v>
      </c>
      <c r="L100" s="117"/>
    </row>
    <row r="101" spans="1:31" s="10" customFormat="1" ht="19.899999999999999" hidden="1" customHeight="1">
      <c r="B101" s="117"/>
      <c r="D101" s="118" t="s">
        <v>1869</v>
      </c>
      <c r="E101" s="119"/>
      <c r="F101" s="119"/>
      <c r="G101" s="119"/>
      <c r="H101" s="119"/>
      <c r="I101" s="119"/>
      <c r="J101" s="120">
        <f>J173</f>
        <v>12818.869999999997</v>
      </c>
      <c r="L101" s="117"/>
    </row>
    <row r="102" spans="1:31" s="10" customFormat="1" ht="19.899999999999999" hidden="1" customHeight="1">
      <c r="B102" s="117"/>
      <c r="D102" s="118" t="s">
        <v>1870</v>
      </c>
      <c r="E102" s="119"/>
      <c r="F102" s="119"/>
      <c r="G102" s="119"/>
      <c r="H102" s="119"/>
      <c r="I102" s="119"/>
      <c r="J102" s="120">
        <f>J184</f>
        <v>1542.7500000000005</v>
      </c>
      <c r="L102" s="117"/>
    </row>
    <row r="103" spans="1:31" s="10" customFormat="1" ht="19.899999999999999" hidden="1" customHeight="1">
      <c r="B103" s="117"/>
      <c r="D103" s="118" t="s">
        <v>1871</v>
      </c>
      <c r="E103" s="119"/>
      <c r="F103" s="119"/>
      <c r="G103" s="119"/>
      <c r="H103" s="119"/>
      <c r="I103" s="119"/>
      <c r="J103" s="120">
        <f>J206</f>
        <v>17631.150000000001</v>
      </c>
      <c r="L103" s="117"/>
    </row>
    <row r="104" spans="1:31" s="9" customFormat="1" ht="24.95" hidden="1" customHeight="1">
      <c r="B104" s="113"/>
      <c r="D104" s="114" t="s">
        <v>1872</v>
      </c>
      <c r="E104" s="115"/>
      <c r="F104" s="115"/>
      <c r="G104" s="115"/>
      <c r="H104" s="115"/>
      <c r="I104" s="115"/>
      <c r="J104" s="116">
        <f>J226</f>
        <v>378</v>
      </c>
      <c r="L104" s="113"/>
    </row>
    <row r="105" spans="1:31" s="2" customFormat="1" ht="21.75" hidden="1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hidden="1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t="11.25" hidden="1"/>
    <row r="108" spans="1:31" ht="11.25" hidden="1"/>
    <row r="109" spans="1:31" ht="11.25" hidden="1"/>
    <row r="110" spans="1:31" s="2" customFormat="1" ht="6.95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128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6.25" customHeight="1">
      <c r="A114" s="26"/>
      <c r="B114" s="27"/>
      <c r="C114" s="26"/>
      <c r="D114" s="26"/>
      <c r="E114" s="217" t="str">
        <f>E7</f>
        <v>Rekonštrukcia budovy bývalej kláštornej školy na detské jasle v obci Bojná</v>
      </c>
      <c r="F114" s="218"/>
      <c r="G114" s="218"/>
      <c r="H114" s="218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114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84" t="str">
        <f>E9</f>
        <v>so08 - 08 - Vykurovanie</v>
      </c>
      <c r="F116" s="219"/>
      <c r="G116" s="219"/>
      <c r="H116" s="219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F12</f>
        <v>Bojná</v>
      </c>
      <c r="G118" s="26"/>
      <c r="H118" s="26"/>
      <c r="I118" s="23" t="s">
        <v>19</v>
      </c>
      <c r="J118" s="52" t="str">
        <f>IF(J12="","",J12)</f>
        <v>2. 3. 2023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21</v>
      </c>
      <c r="D120" s="26"/>
      <c r="E120" s="26"/>
      <c r="F120" s="21" t="str">
        <f>E15</f>
        <v>Obec Bojná</v>
      </c>
      <c r="G120" s="26"/>
      <c r="H120" s="26"/>
      <c r="I120" s="23" t="s">
        <v>31</v>
      </c>
      <c r="J120" s="24" t="str">
        <f>E21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26</v>
      </c>
      <c r="D121" s="26"/>
      <c r="E121" s="26"/>
      <c r="F121" s="21" t="str">
        <f>IF(E18="","",E18)</f>
        <v>AB-STAV, s.r.o. Malý Cetín</v>
      </c>
      <c r="G121" s="26"/>
      <c r="H121" s="26"/>
      <c r="I121" s="23" t="s">
        <v>33</v>
      </c>
      <c r="J121" s="24" t="str">
        <f>E24</f>
        <v>Miroslav Čech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21"/>
      <c r="B123" s="122"/>
      <c r="C123" s="123" t="s">
        <v>129</v>
      </c>
      <c r="D123" s="124" t="s">
        <v>61</v>
      </c>
      <c r="E123" s="124" t="s">
        <v>57</v>
      </c>
      <c r="F123" s="124" t="s">
        <v>58</v>
      </c>
      <c r="G123" s="124" t="s">
        <v>130</v>
      </c>
      <c r="H123" s="124" t="s">
        <v>131</v>
      </c>
      <c r="I123" s="124" t="s">
        <v>132</v>
      </c>
      <c r="J123" s="125" t="s">
        <v>118</v>
      </c>
      <c r="K123" s="126" t="s">
        <v>133</v>
      </c>
      <c r="L123" s="127"/>
      <c r="M123" s="59" t="s">
        <v>1</v>
      </c>
      <c r="N123" s="60" t="s">
        <v>40</v>
      </c>
      <c r="O123" s="60" t="s">
        <v>134</v>
      </c>
      <c r="P123" s="60" t="s">
        <v>135</v>
      </c>
      <c r="Q123" s="60" t="s">
        <v>136</v>
      </c>
      <c r="R123" s="60" t="s">
        <v>137</v>
      </c>
      <c r="S123" s="60" t="s">
        <v>138</v>
      </c>
      <c r="T123" s="61" t="s">
        <v>139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65" s="2" customFormat="1" ht="22.9" customHeight="1">
      <c r="A124" s="26"/>
      <c r="B124" s="27"/>
      <c r="C124" s="66" t="s">
        <v>119</v>
      </c>
      <c r="D124" s="26"/>
      <c r="E124" s="26"/>
      <c r="F124" s="26"/>
      <c r="G124" s="26"/>
      <c r="H124" s="26"/>
      <c r="I124" s="26"/>
      <c r="J124" s="128">
        <f>BK124</f>
        <v>40327.46</v>
      </c>
      <c r="K124" s="26"/>
      <c r="L124" s="27"/>
      <c r="M124" s="62"/>
      <c r="N124" s="53"/>
      <c r="O124" s="63"/>
      <c r="P124" s="129">
        <f>P125+P226</f>
        <v>0</v>
      </c>
      <c r="Q124" s="63"/>
      <c r="R124" s="129">
        <f>R125+R226</f>
        <v>0.1085</v>
      </c>
      <c r="S124" s="63"/>
      <c r="T124" s="130">
        <f>T125+T226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75</v>
      </c>
      <c r="AU124" s="14" t="s">
        <v>120</v>
      </c>
      <c r="BK124" s="131">
        <f>BK125+BK226</f>
        <v>40327.46</v>
      </c>
    </row>
    <row r="125" spans="1:65" s="12" customFormat="1" ht="25.9" customHeight="1">
      <c r="B125" s="132"/>
      <c r="D125" s="133" t="s">
        <v>75</v>
      </c>
      <c r="E125" s="134" t="s">
        <v>188</v>
      </c>
      <c r="F125" s="134" t="s">
        <v>189</v>
      </c>
      <c r="J125" s="135">
        <f>BK125</f>
        <v>39949.46</v>
      </c>
      <c r="L125" s="132"/>
      <c r="M125" s="136"/>
      <c r="N125" s="137"/>
      <c r="O125" s="137"/>
      <c r="P125" s="138">
        <f>P126+P136+P165+P173+P184+P206</f>
        <v>0</v>
      </c>
      <c r="Q125" s="137"/>
      <c r="R125" s="138">
        <f>R126+R136+R165+R173+R184+R206</f>
        <v>0.1085</v>
      </c>
      <c r="S125" s="137"/>
      <c r="T125" s="139">
        <f>T126+T136+T165+T173+T184+T206</f>
        <v>0</v>
      </c>
      <c r="AR125" s="133" t="s">
        <v>150</v>
      </c>
      <c r="AT125" s="140" t="s">
        <v>75</v>
      </c>
      <c r="AU125" s="140" t="s">
        <v>76</v>
      </c>
      <c r="AY125" s="133" t="s">
        <v>142</v>
      </c>
      <c r="BK125" s="141">
        <f>BK126+BK136+BK165+BK173+BK184+BK206</f>
        <v>39949.46</v>
      </c>
    </row>
    <row r="126" spans="1:65" s="12" customFormat="1" ht="22.9" customHeight="1">
      <c r="B126" s="132"/>
      <c r="D126" s="133" t="s">
        <v>75</v>
      </c>
      <c r="E126" s="142" t="s">
        <v>601</v>
      </c>
      <c r="F126" s="142" t="s">
        <v>1268</v>
      </c>
      <c r="J126" s="143">
        <f>BK126</f>
        <v>811.05000000000007</v>
      </c>
      <c r="L126" s="132"/>
      <c r="M126" s="136"/>
      <c r="N126" s="137"/>
      <c r="O126" s="137"/>
      <c r="P126" s="138">
        <f>SUM(P127:P135)</f>
        <v>0</v>
      </c>
      <c r="Q126" s="137"/>
      <c r="R126" s="138">
        <f>SUM(R127:R135)</f>
        <v>0</v>
      </c>
      <c r="S126" s="137"/>
      <c r="T126" s="139">
        <f>SUM(T127:T135)</f>
        <v>0</v>
      </c>
      <c r="AR126" s="133" t="s">
        <v>150</v>
      </c>
      <c r="AT126" s="140" t="s">
        <v>75</v>
      </c>
      <c r="AU126" s="140" t="s">
        <v>84</v>
      </c>
      <c r="AY126" s="133" t="s">
        <v>142</v>
      </c>
      <c r="BK126" s="141">
        <f>SUM(BK127:BK135)</f>
        <v>811.05000000000007</v>
      </c>
    </row>
    <row r="127" spans="1:65" s="2" customFormat="1" ht="24.2" customHeight="1">
      <c r="A127" s="26"/>
      <c r="B127" s="144"/>
      <c r="C127" s="145" t="s">
        <v>84</v>
      </c>
      <c r="D127" s="145" t="s">
        <v>145</v>
      </c>
      <c r="E127" s="146" t="s">
        <v>1269</v>
      </c>
      <c r="F127" s="147" t="s">
        <v>1270</v>
      </c>
      <c r="G127" s="148" t="s">
        <v>217</v>
      </c>
      <c r="H127" s="149">
        <v>44</v>
      </c>
      <c r="I127" s="150">
        <v>2.75</v>
      </c>
      <c r="J127" s="150">
        <f t="shared" ref="J127:J135" si="0">ROUND(I127*H127,2)</f>
        <v>121</v>
      </c>
      <c r="K127" s="151"/>
      <c r="L127" s="27"/>
      <c r="M127" s="152" t="s">
        <v>1</v>
      </c>
      <c r="N127" s="153" t="s">
        <v>42</v>
      </c>
      <c r="O127" s="154">
        <v>0</v>
      </c>
      <c r="P127" s="154">
        <f t="shared" ref="P127:P135" si="1">O127*H127</f>
        <v>0</v>
      </c>
      <c r="Q127" s="154">
        <v>0</v>
      </c>
      <c r="R127" s="154">
        <f t="shared" ref="R127:R135" si="2">Q127*H127</f>
        <v>0</v>
      </c>
      <c r="S127" s="154">
        <v>0</v>
      </c>
      <c r="T127" s="155">
        <f t="shared" ref="T127:T135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175</v>
      </c>
      <c r="AT127" s="156" t="s">
        <v>145</v>
      </c>
      <c r="AU127" s="156" t="s">
        <v>150</v>
      </c>
      <c r="AY127" s="14" t="s">
        <v>142</v>
      </c>
      <c r="BE127" s="157">
        <f t="shared" ref="BE127:BE135" si="4">IF(N127="základná",J127,0)</f>
        <v>0</v>
      </c>
      <c r="BF127" s="157">
        <f t="shared" ref="BF127:BF135" si="5">IF(N127="znížená",J127,0)</f>
        <v>121</v>
      </c>
      <c r="BG127" s="157">
        <f t="shared" ref="BG127:BG135" si="6">IF(N127="zákl. prenesená",J127,0)</f>
        <v>0</v>
      </c>
      <c r="BH127" s="157">
        <f t="shared" ref="BH127:BH135" si="7">IF(N127="zníž. prenesená",J127,0)</f>
        <v>0</v>
      </c>
      <c r="BI127" s="157">
        <f t="shared" ref="BI127:BI135" si="8">IF(N127="nulová",J127,0)</f>
        <v>0</v>
      </c>
      <c r="BJ127" s="14" t="s">
        <v>150</v>
      </c>
      <c r="BK127" s="157">
        <f t="shared" ref="BK127:BK135" si="9">ROUND(I127*H127,2)</f>
        <v>121</v>
      </c>
      <c r="BL127" s="14" t="s">
        <v>175</v>
      </c>
      <c r="BM127" s="156" t="s">
        <v>150</v>
      </c>
    </row>
    <row r="128" spans="1:65" s="2" customFormat="1" ht="24.2" customHeight="1">
      <c r="A128" s="26"/>
      <c r="B128" s="144"/>
      <c r="C128" s="162" t="s">
        <v>150</v>
      </c>
      <c r="D128" s="162" t="s">
        <v>281</v>
      </c>
      <c r="E128" s="163" t="s">
        <v>1873</v>
      </c>
      <c r="F128" s="164" t="s">
        <v>1874</v>
      </c>
      <c r="G128" s="165" t="s">
        <v>217</v>
      </c>
      <c r="H128" s="166">
        <v>34</v>
      </c>
      <c r="I128" s="167">
        <v>0.83</v>
      </c>
      <c r="J128" s="167">
        <f t="shared" si="0"/>
        <v>28.22</v>
      </c>
      <c r="K128" s="168"/>
      <c r="L128" s="169"/>
      <c r="M128" s="170" t="s">
        <v>1</v>
      </c>
      <c r="N128" s="171" t="s">
        <v>42</v>
      </c>
      <c r="O128" s="154">
        <v>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208</v>
      </c>
      <c r="AT128" s="156" t="s">
        <v>281</v>
      </c>
      <c r="AU128" s="156" t="s">
        <v>150</v>
      </c>
      <c r="AY128" s="14" t="s">
        <v>142</v>
      </c>
      <c r="BE128" s="157">
        <f t="shared" si="4"/>
        <v>0</v>
      </c>
      <c r="BF128" s="157">
        <f t="shared" si="5"/>
        <v>28.22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4" t="s">
        <v>150</v>
      </c>
      <c r="BK128" s="157">
        <f t="shared" si="9"/>
        <v>28.22</v>
      </c>
      <c r="BL128" s="14" t="s">
        <v>175</v>
      </c>
      <c r="BM128" s="156" t="s">
        <v>149</v>
      </c>
    </row>
    <row r="129" spans="1:65" s="2" customFormat="1" ht="24.2" customHeight="1">
      <c r="A129" s="26"/>
      <c r="B129" s="144"/>
      <c r="C129" s="162" t="s">
        <v>154</v>
      </c>
      <c r="D129" s="162" t="s">
        <v>281</v>
      </c>
      <c r="E129" s="163" t="s">
        <v>1875</v>
      </c>
      <c r="F129" s="164" t="s">
        <v>1876</v>
      </c>
      <c r="G129" s="165" t="s">
        <v>217</v>
      </c>
      <c r="H129" s="166">
        <v>10</v>
      </c>
      <c r="I129" s="167">
        <v>0.77</v>
      </c>
      <c r="J129" s="167">
        <f t="shared" si="0"/>
        <v>7.7</v>
      </c>
      <c r="K129" s="168"/>
      <c r="L129" s="169"/>
      <c r="M129" s="170" t="s">
        <v>1</v>
      </c>
      <c r="N129" s="171" t="s">
        <v>42</v>
      </c>
      <c r="O129" s="154">
        <v>0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208</v>
      </c>
      <c r="AT129" s="156" t="s">
        <v>281</v>
      </c>
      <c r="AU129" s="156" t="s">
        <v>150</v>
      </c>
      <c r="AY129" s="14" t="s">
        <v>142</v>
      </c>
      <c r="BE129" s="157">
        <f t="shared" si="4"/>
        <v>0</v>
      </c>
      <c r="BF129" s="157">
        <f t="shared" si="5"/>
        <v>7.7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150</v>
      </c>
      <c r="BK129" s="157">
        <f t="shared" si="9"/>
        <v>7.7</v>
      </c>
      <c r="BL129" s="14" t="s">
        <v>175</v>
      </c>
      <c r="BM129" s="156" t="s">
        <v>157</v>
      </c>
    </row>
    <row r="130" spans="1:65" s="2" customFormat="1" ht="24.2" customHeight="1">
      <c r="A130" s="26"/>
      <c r="B130" s="144"/>
      <c r="C130" s="162" t="s">
        <v>149</v>
      </c>
      <c r="D130" s="162" t="s">
        <v>281</v>
      </c>
      <c r="E130" s="163" t="s">
        <v>1877</v>
      </c>
      <c r="F130" s="164" t="s">
        <v>1878</v>
      </c>
      <c r="G130" s="165" t="s">
        <v>217</v>
      </c>
      <c r="H130" s="166">
        <v>49</v>
      </c>
      <c r="I130" s="167">
        <v>1.87</v>
      </c>
      <c r="J130" s="167">
        <f t="shared" si="0"/>
        <v>91.63</v>
      </c>
      <c r="K130" s="168"/>
      <c r="L130" s="169"/>
      <c r="M130" s="170" t="s">
        <v>1</v>
      </c>
      <c r="N130" s="171" t="s">
        <v>42</v>
      </c>
      <c r="O130" s="154">
        <v>0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208</v>
      </c>
      <c r="AT130" s="156" t="s">
        <v>281</v>
      </c>
      <c r="AU130" s="156" t="s">
        <v>150</v>
      </c>
      <c r="AY130" s="14" t="s">
        <v>142</v>
      </c>
      <c r="BE130" s="157">
        <f t="shared" si="4"/>
        <v>0</v>
      </c>
      <c r="BF130" s="157">
        <f t="shared" si="5"/>
        <v>91.63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4" t="s">
        <v>150</v>
      </c>
      <c r="BK130" s="157">
        <f t="shared" si="9"/>
        <v>91.63</v>
      </c>
      <c r="BL130" s="14" t="s">
        <v>175</v>
      </c>
      <c r="BM130" s="156" t="s">
        <v>160</v>
      </c>
    </row>
    <row r="131" spans="1:65" s="2" customFormat="1" ht="24.2" customHeight="1">
      <c r="A131" s="26"/>
      <c r="B131" s="144"/>
      <c r="C131" s="162" t="s">
        <v>161</v>
      </c>
      <c r="D131" s="162" t="s">
        <v>281</v>
      </c>
      <c r="E131" s="163" t="s">
        <v>1879</v>
      </c>
      <c r="F131" s="164" t="s">
        <v>1880</v>
      </c>
      <c r="G131" s="165" t="s">
        <v>217</v>
      </c>
      <c r="H131" s="166">
        <v>74</v>
      </c>
      <c r="I131" s="167">
        <v>2.2000000000000002</v>
      </c>
      <c r="J131" s="167">
        <f t="shared" si="0"/>
        <v>162.80000000000001</v>
      </c>
      <c r="K131" s="168"/>
      <c r="L131" s="169"/>
      <c r="M131" s="170" t="s">
        <v>1</v>
      </c>
      <c r="N131" s="171" t="s">
        <v>42</v>
      </c>
      <c r="O131" s="154">
        <v>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208</v>
      </c>
      <c r="AT131" s="156" t="s">
        <v>281</v>
      </c>
      <c r="AU131" s="156" t="s">
        <v>150</v>
      </c>
      <c r="AY131" s="14" t="s">
        <v>142</v>
      </c>
      <c r="BE131" s="157">
        <f t="shared" si="4"/>
        <v>0</v>
      </c>
      <c r="BF131" s="157">
        <f t="shared" si="5"/>
        <v>162.80000000000001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150</v>
      </c>
      <c r="BK131" s="157">
        <f t="shared" si="9"/>
        <v>162.80000000000001</v>
      </c>
      <c r="BL131" s="14" t="s">
        <v>175</v>
      </c>
      <c r="BM131" s="156" t="s">
        <v>164</v>
      </c>
    </row>
    <row r="132" spans="1:65" s="2" customFormat="1" ht="16.5" customHeight="1">
      <c r="A132" s="26"/>
      <c r="B132" s="144"/>
      <c r="C132" s="162" t="s">
        <v>157</v>
      </c>
      <c r="D132" s="162" t="s">
        <v>281</v>
      </c>
      <c r="E132" s="163" t="s">
        <v>1881</v>
      </c>
      <c r="F132" s="164" t="s">
        <v>1882</v>
      </c>
      <c r="G132" s="165" t="s">
        <v>1883</v>
      </c>
      <c r="H132" s="166">
        <v>2</v>
      </c>
      <c r="I132" s="167">
        <v>3.85</v>
      </c>
      <c r="J132" s="167">
        <f t="shared" si="0"/>
        <v>7.7</v>
      </c>
      <c r="K132" s="168"/>
      <c r="L132" s="169"/>
      <c r="M132" s="170" t="s">
        <v>1</v>
      </c>
      <c r="N132" s="171" t="s">
        <v>42</v>
      </c>
      <c r="O132" s="154">
        <v>0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208</v>
      </c>
      <c r="AT132" s="156" t="s">
        <v>281</v>
      </c>
      <c r="AU132" s="156" t="s">
        <v>150</v>
      </c>
      <c r="AY132" s="14" t="s">
        <v>142</v>
      </c>
      <c r="BE132" s="157">
        <f t="shared" si="4"/>
        <v>0</v>
      </c>
      <c r="BF132" s="157">
        <f t="shared" si="5"/>
        <v>7.7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150</v>
      </c>
      <c r="BK132" s="157">
        <f t="shared" si="9"/>
        <v>7.7</v>
      </c>
      <c r="BL132" s="14" t="s">
        <v>175</v>
      </c>
      <c r="BM132" s="156" t="s">
        <v>168</v>
      </c>
    </row>
    <row r="133" spans="1:65" s="2" customFormat="1" ht="24.2" customHeight="1">
      <c r="A133" s="26"/>
      <c r="B133" s="144"/>
      <c r="C133" s="145" t="s">
        <v>169</v>
      </c>
      <c r="D133" s="145" t="s">
        <v>145</v>
      </c>
      <c r="E133" s="146" t="s">
        <v>1884</v>
      </c>
      <c r="F133" s="147" t="s">
        <v>1885</v>
      </c>
      <c r="G133" s="148" t="s">
        <v>217</v>
      </c>
      <c r="H133" s="149">
        <v>49</v>
      </c>
      <c r="I133" s="150">
        <v>2.97</v>
      </c>
      <c r="J133" s="150">
        <f t="shared" si="0"/>
        <v>145.53</v>
      </c>
      <c r="K133" s="151"/>
      <c r="L133" s="27"/>
      <c r="M133" s="152" t="s">
        <v>1</v>
      </c>
      <c r="N133" s="153" t="s">
        <v>42</v>
      </c>
      <c r="O133" s="154">
        <v>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175</v>
      </c>
      <c r="AT133" s="156" t="s">
        <v>145</v>
      </c>
      <c r="AU133" s="156" t="s">
        <v>150</v>
      </c>
      <c r="AY133" s="14" t="s">
        <v>142</v>
      </c>
      <c r="BE133" s="157">
        <f t="shared" si="4"/>
        <v>0</v>
      </c>
      <c r="BF133" s="157">
        <f t="shared" si="5"/>
        <v>145.53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150</v>
      </c>
      <c r="BK133" s="157">
        <f t="shared" si="9"/>
        <v>145.53</v>
      </c>
      <c r="BL133" s="14" t="s">
        <v>175</v>
      </c>
      <c r="BM133" s="156" t="s">
        <v>172</v>
      </c>
    </row>
    <row r="134" spans="1:65" s="2" customFormat="1" ht="24.2" customHeight="1">
      <c r="A134" s="26"/>
      <c r="B134" s="144"/>
      <c r="C134" s="145" t="s">
        <v>160</v>
      </c>
      <c r="D134" s="145" t="s">
        <v>145</v>
      </c>
      <c r="E134" s="146" t="s">
        <v>1886</v>
      </c>
      <c r="F134" s="147" t="s">
        <v>1887</v>
      </c>
      <c r="G134" s="148" t="s">
        <v>217</v>
      </c>
      <c r="H134" s="149">
        <v>74</v>
      </c>
      <c r="I134" s="150">
        <v>3.19</v>
      </c>
      <c r="J134" s="150">
        <f t="shared" si="0"/>
        <v>236.06</v>
      </c>
      <c r="K134" s="151"/>
      <c r="L134" s="27"/>
      <c r="M134" s="152" t="s">
        <v>1</v>
      </c>
      <c r="N134" s="153" t="s">
        <v>42</v>
      </c>
      <c r="O134" s="154">
        <v>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175</v>
      </c>
      <c r="AT134" s="156" t="s">
        <v>145</v>
      </c>
      <c r="AU134" s="156" t="s">
        <v>150</v>
      </c>
      <c r="AY134" s="14" t="s">
        <v>142</v>
      </c>
      <c r="BE134" s="157">
        <f t="shared" si="4"/>
        <v>0</v>
      </c>
      <c r="BF134" s="157">
        <f t="shared" si="5"/>
        <v>236.06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150</v>
      </c>
      <c r="BK134" s="157">
        <f t="shared" si="9"/>
        <v>236.06</v>
      </c>
      <c r="BL134" s="14" t="s">
        <v>175</v>
      </c>
      <c r="BM134" s="156" t="s">
        <v>175</v>
      </c>
    </row>
    <row r="135" spans="1:65" s="2" customFormat="1" ht="24.2" customHeight="1">
      <c r="A135" s="26"/>
      <c r="B135" s="144"/>
      <c r="C135" s="145" t="s">
        <v>143</v>
      </c>
      <c r="D135" s="145" t="s">
        <v>145</v>
      </c>
      <c r="E135" s="146" t="s">
        <v>1293</v>
      </c>
      <c r="F135" s="147" t="s">
        <v>633</v>
      </c>
      <c r="G135" s="148" t="s">
        <v>1176</v>
      </c>
      <c r="H135" s="149">
        <v>8.0060000000000002</v>
      </c>
      <c r="I135" s="150">
        <v>1.3</v>
      </c>
      <c r="J135" s="150">
        <f t="shared" si="0"/>
        <v>10.41</v>
      </c>
      <c r="K135" s="151"/>
      <c r="L135" s="27"/>
      <c r="M135" s="152" t="s">
        <v>1</v>
      </c>
      <c r="N135" s="153" t="s">
        <v>42</v>
      </c>
      <c r="O135" s="154">
        <v>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175</v>
      </c>
      <c r="AT135" s="156" t="s">
        <v>145</v>
      </c>
      <c r="AU135" s="156" t="s">
        <v>150</v>
      </c>
      <c r="AY135" s="14" t="s">
        <v>142</v>
      </c>
      <c r="BE135" s="157">
        <f t="shared" si="4"/>
        <v>0</v>
      </c>
      <c r="BF135" s="157">
        <f t="shared" si="5"/>
        <v>10.41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150</v>
      </c>
      <c r="BK135" s="157">
        <f t="shared" si="9"/>
        <v>10.41</v>
      </c>
      <c r="BL135" s="14" t="s">
        <v>175</v>
      </c>
      <c r="BM135" s="156" t="s">
        <v>178</v>
      </c>
    </row>
    <row r="136" spans="1:65" s="12" customFormat="1" ht="22.9" customHeight="1">
      <c r="B136" s="132"/>
      <c r="D136" s="133" t="s">
        <v>75</v>
      </c>
      <c r="E136" s="142" t="s">
        <v>1888</v>
      </c>
      <c r="F136" s="142" t="s">
        <v>1889</v>
      </c>
      <c r="J136" s="143">
        <f>BK136</f>
        <v>5866.72</v>
      </c>
      <c r="L136" s="132"/>
      <c r="M136" s="136"/>
      <c r="N136" s="137"/>
      <c r="O136" s="137"/>
      <c r="P136" s="138">
        <f>SUM(P137:P164)</f>
        <v>0</v>
      </c>
      <c r="Q136" s="137"/>
      <c r="R136" s="138">
        <f>SUM(R137:R164)</f>
        <v>0</v>
      </c>
      <c r="S136" s="137"/>
      <c r="T136" s="139">
        <f>SUM(T137:T164)</f>
        <v>0</v>
      </c>
      <c r="AR136" s="133" t="s">
        <v>150</v>
      </c>
      <c r="AT136" s="140" t="s">
        <v>75</v>
      </c>
      <c r="AU136" s="140" t="s">
        <v>84</v>
      </c>
      <c r="AY136" s="133" t="s">
        <v>142</v>
      </c>
      <c r="BK136" s="141">
        <f>SUM(BK137:BK164)</f>
        <v>5866.72</v>
      </c>
    </row>
    <row r="137" spans="1:65" s="2" customFormat="1" ht="24.2" customHeight="1">
      <c r="A137" s="26"/>
      <c r="B137" s="144"/>
      <c r="C137" s="145" t="s">
        <v>164</v>
      </c>
      <c r="D137" s="145" t="s">
        <v>145</v>
      </c>
      <c r="E137" s="146" t="s">
        <v>1890</v>
      </c>
      <c r="F137" s="147" t="s">
        <v>1891</v>
      </c>
      <c r="G137" s="148" t="s">
        <v>303</v>
      </c>
      <c r="H137" s="149">
        <v>1</v>
      </c>
      <c r="I137" s="150">
        <v>407</v>
      </c>
      <c r="J137" s="150">
        <f t="shared" ref="J137:J164" si="10">ROUND(I137*H137,2)</f>
        <v>407</v>
      </c>
      <c r="K137" s="151"/>
      <c r="L137" s="27"/>
      <c r="M137" s="152" t="s">
        <v>1</v>
      </c>
      <c r="N137" s="153" t="s">
        <v>42</v>
      </c>
      <c r="O137" s="154">
        <v>0</v>
      </c>
      <c r="P137" s="154">
        <f t="shared" ref="P137:P164" si="11">O137*H137</f>
        <v>0</v>
      </c>
      <c r="Q137" s="154">
        <v>0</v>
      </c>
      <c r="R137" s="154">
        <f t="shared" ref="R137:R164" si="12">Q137*H137</f>
        <v>0</v>
      </c>
      <c r="S137" s="154">
        <v>0</v>
      </c>
      <c r="T137" s="155">
        <f t="shared" ref="T137:T164" si="1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6" t="s">
        <v>175</v>
      </c>
      <c r="AT137" s="156" t="s">
        <v>145</v>
      </c>
      <c r="AU137" s="156" t="s">
        <v>150</v>
      </c>
      <c r="AY137" s="14" t="s">
        <v>142</v>
      </c>
      <c r="BE137" s="157">
        <f t="shared" ref="BE137:BE164" si="14">IF(N137="základná",J137,0)</f>
        <v>0</v>
      </c>
      <c r="BF137" s="157">
        <f t="shared" ref="BF137:BF164" si="15">IF(N137="znížená",J137,0)</f>
        <v>407</v>
      </c>
      <c r="BG137" s="157">
        <f t="shared" ref="BG137:BG164" si="16">IF(N137="zákl. prenesená",J137,0)</f>
        <v>0</v>
      </c>
      <c r="BH137" s="157">
        <f t="shared" ref="BH137:BH164" si="17">IF(N137="zníž. prenesená",J137,0)</f>
        <v>0</v>
      </c>
      <c r="BI137" s="157">
        <f t="shared" ref="BI137:BI164" si="18">IF(N137="nulová",J137,0)</f>
        <v>0</v>
      </c>
      <c r="BJ137" s="14" t="s">
        <v>150</v>
      </c>
      <c r="BK137" s="157">
        <f t="shared" ref="BK137:BK164" si="19">ROUND(I137*H137,2)</f>
        <v>407</v>
      </c>
      <c r="BL137" s="14" t="s">
        <v>175</v>
      </c>
      <c r="BM137" s="156" t="s">
        <v>7</v>
      </c>
    </row>
    <row r="138" spans="1:65" s="2" customFormat="1" ht="24.2" customHeight="1">
      <c r="A138" s="26"/>
      <c r="B138" s="144"/>
      <c r="C138" s="162" t="s">
        <v>181</v>
      </c>
      <c r="D138" s="162" t="s">
        <v>281</v>
      </c>
      <c r="E138" s="163" t="s">
        <v>1892</v>
      </c>
      <c r="F138" s="164" t="s">
        <v>1893</v>
      </c>
      <c r="G138" s="165" t="s">
        <v>303</v>
      </c>
      <c r="H138" s="166">
        <v>1</v>
      </c>
      <c r="I138" s="167">
        <v>1757.8</v>
      </c>
      <c r="J138" s="167">
        <f t="shared" si="10"/>
        <v>1757.8</v>
      </c>
      <c r="K138" s="168"/>
      <c r="L138" s="169"/>
      <c r="M138" s="170" t="s">
        <v>1</v>
      </c>
      <c r="N138" s="171" t="s">
        <v>42</v>
      </c>
      <c r="O138" s="154">
        <v>0</v>
      </c>
      <c r="P138" s="154">
        <f t="shared" si="11"/>
        <v>0</v>
      </c>
      <c r="Q138" s="154">
        <v>0</v>
      </c>
      <c r="R138" s="154">
        <f t="shared" si="12"/>
        <v>0</v>
      </c>
      <c r="S138" s="154">
        <v>0</v>
      </c>
      <c r="T138" s="155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208</v>
      </c>
      <c r="AT138" s="156" t="s">
        <v>281</v>
      </c>
      <c r="AU138" s="156" t="s">
        <v>150</v>
      </c>
      <c r="AY138" s="14" t="s">
        <v>142</v>
      </c>
      <c r="BE138" s="157">
        <f t="shared" si="14"/>
        <v>0</v>
      </c>
      <c r="BF138" s="157">
        <f t="shared" si="15"/>
        <v>1757.8</v>
      </c>
      <c r="BG138" s="157">
        <f t="shared" si="16"/>
        <v>0</v>
      </c>
      <c r="BH138" s="157">
        <f t="shared" si="17"/>
        <v>0</v>
      </c>
      <c r="BI138" s="157">
        <f t="shared" si="18"/>
        <v>0</v>
      </c>
      <c r="BJ138" s="14" t="s">
        <v>150</v>
      </c>
      <c r="BK138" s="157">
        <f t="shared" si="19"/>
        <v>1757.8</v>
      </c>
      <c r="BL138" s="14" t="s">
        <v>175</v>
      </c>
      <c r="BM138" s="156" t="s">
        <v>184</v>
      </c>
    </row>
    <row r="139" spans="1:65" s="2" customFormat="1" ht="16.5" customHeight="1">
      <c r="A139" s="26"/>
      <c r="B139" s="144"/>
      <c r="C139" s="162" t="s">
        <v>168</v>
      </c>
      <c r="D139" s="162" t="s">
        <v>281</v>
      </c>
      <c r="E139" s="163" t="s">
        <v>1894</v>
      </c>
      <c r="F139" s="164" t="s">
        <v>1895</v>
      </c>
      <c r="G139" s="165" t="s">
        <v>303</v>
      </c>
      <c r="H139" s="166">
        <v>1</v>
      </c>
      <c r="I139" s="167">
        <v>198</v>
      </c>
      <c r="J139" s="167">
        <f t="shared" si="10"/>
        <v>198</v>
      </c>
      <c r="K139" s="168"/>
      <c r="L139" s="169"/>
      <c r="M139" s="170" t="s">
        <v>1</v>
      </c>
      <c r="N139" s="171" t="s">
        <v>42</v>
      </c>
      <c r="O139" s="154">
        <v>0</v>
      </c>
      <c r="P139" s="154">
        <f t="shared" si="11"/>
        <v>0</v>
      </c>
      <c r="Q139" s="154">
        <v>0</v>
      </c>
      <c r="R139" s="154">
        <f t="shared" si="12"/>
        <v>0</v>
      </c>
      <c r="S139" s="154">
        <v>0</v>
      </c>
      <c r="T139" s="155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208</v>
      </c>
      <c r="AT139" s="156" t="s">
        <v>281</v>
      </c>
      <c r="AU139" s="156" t="s">
        <v>150</v>
      </c>
      <c r="AY139" s="14" t="s">
        <v>142</v>
      </c>
      <c r="BE139" s="157">
        <f t="shared" si="14"/>
        <v>0</v>
      </c>
      <c r="BF139" s="157">
        <f t="shared" si="15"/>
        <v>198</v>
      </c>
      <c r="BG139" s="157">
        <f t="shared" si="16"/>
        <v>0</v>
      </c>
      <c r="BH139" s="157">
        <f t="shared" si="17"/>
        <v>0</v>
      </c>
      <c r="BI139" s="157">
        <f t="shared" si="18"/>
        <v>0</v>
      </c>
      <c r="BJ139" s="14" t="s">
        <v>150</v>
      </c>
      <c r="BK139" s="157">
        <f t="shared" si="19"/>
        <v>198</v>
      </c>
      <c r="BL139" s="14" t="s">
        <v>175</v>
      </c>
      <c r="BM139" s="156" t="s">
        <v>187</v>
      </c>
    </row>
    <row r="140" spans="1:65" s="2" customFormat="1" ht="16.5" customHeight="1">
      <c r="A140" s="26"/>
      <c r="B140" s="144"/>
      <c r="C140" s="162" t="s">
        <v>192</v>
      </c>
      <c r="D140" s="162" t="s">
        <v>281</v>
      </c>
      <c r="E140" s="163" t="s">
        <v>1896</v>
      </c>
      <c r="F140" s="164" t="s">
        <v>1897</v>
      </c>
      <c r="G140" s="165" t="s">
        <v>303</v>
      </c>
      <c r="H140" s="166">
        <v>1</v>
      </c>
      <c r="I140" s="167">
        <v>231</v>
      </c>
      <c r="J140" s="167">
        <f t="shared" si="10"/>
        <v>231</v>
      </c>
      <c r="K140" s="168"/>
      <c r="L140" s="169"/>
      <c r="M140" s="170" t="s">
        <v>1</v>
      </c>
      <c r="N140" s="171" t="s">
        <v>42</v>
      </c>
      <c r="O140" s="154">
        <v>0</v>
      </c>
      <c r="P140" s="154">
        <f t="shared" si="11"/>
        <v>0</v>
      </c>
      <c r="Q140" s="154">
        <v>0</v>
      </c>
      <c r="R140" s="154">
        <f t="shared" si="12"/>
        <v>0</v>
      </c>
      <c r="S140" s="154">
        <v>0</v>
      </c>
      <c r="T140" s="155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6" t="s">
        <v>208</v>
      </c>
      <c r="AT140" s="156" t="s">
        <v>281</v>
      </c>
      <c r="AU140" s="156" t="s">
        <v>150</v>
      </c>
      <c r="AY140" s="14" t="s">
        <v>142</v>
      </c>
      <c r="BE140" s="157">
        <f t="shared" si="14"/>
        <v>0</v>
      </c>
      <c r="BF140" s="157">
        <f t="shared" si="15"/>
        <v>231</v>
      </c>
      <c r="BG140" s="157">
        <f t="shared" si="16"/>
        <v>0</v>
      </c>
      <c r="BH140" s="157">
        <f t="shared" si="17"/>
        <v>0</v>
      </c>
      <c r="BI140" s="157">
        <f t="shared" si="18"/>
        <v>0</v>
      </c>
      <c r="BJ140" s="14" t="s">
        <v>150</v>
      </c>
      <c r="BK140" s="157">
        <f t="shared" si="19"/>
        <v>231</v>
      </c>
      <c r="BL140" s="14" t="s">
        <v>175</v>
      </c>
      <c r="BM140" s="156" t="s">
        <v>196</v>
      </c>
    </row>
    <row r="141" spans="1:65" s="2" customFormat="1" ht="16.5" customHeight="1">
      <c r="A141" s="26"/>
      <c r="B141" s="144"/>
      <c r="C141" s="162" t="s">
        <v>172</v>
      </c>
      <c r="D141" s="162" t="s">
        <v>281</v>
      </c>
      <c r="E141" s="163" t="s">
        <v>1898</v>
      </c>
      <c r="F141" s="164" t="s">
        <v>1899</v>
      </c>
      <c r="G141" s="165" t="s">
        <v>303</v>
      </c>
      <c r="H141" s="166">
        <v>1</v>
      </c>
      <c r="I141" s="167">
        <v>66</v>
      </c>
      <c r="J141" s="167">
        <f t="shared" si="10"/>
        <v>66</v>
      </c>
      <c r="K141" s="168"/>
      <c r="L141" s="169"/>
      <c r="M141" s="170" t="s">
        <v>1</v>
      </c>
      <c r="N141" s="171" t="s">
        <v>42</v>
      </c>
      <c r="O141" s="154">
        <v>0</v>
      </c>
      <c r="P141" s="154">
        <f t="shared" si="11"/>
        <v>0</v>
      </c>
      <c r="Q141" s="154">
        <v>0</v>
      </c>
      <c r="R141" s="154">
        <f t="shared" si="12"/>
        <v>0</v>
      </c>
      <c r="S141" s="154">
        <v>0</v>
      </c>
      <c r="T141" s="155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6" t="s">
        <v>208</v>
      </c>
      <c r="AT141" s="156" t="s">
        <v>281</v>
      </c>
      <c r="AU141" s="156" t="s">
        <v>150</v>
      </c>
      <c r="AY141" s="14" t="s">
        <v>142</v>
      </c>
      <c r="BE141" s="157">
        <f t="shared" si="14"/>
        <v>0</v>
      </c>
      <c r="BF141" s="157">
        <f t="shared" si="15"/>
        <v>66</v>
      </c>
      <c r="BG141" s="157">
        <f t="shared" si="16"/>
        <v>0</v>
      </c>
      <c r="BH141" s="157">
        <f t="shared" si="17"/>
        <v>0</v>
      </c>
      <c r="BI141" s="157">
        <f t="shared" si="18"/>
        <v>0</v>
      </c>
      <c r="BJ141" s="14" t="s">
        <v>150</v>
      </c>
      <c r="BK141" s="157">
        <f t="shared" si="19"/>
        <v>66</v>
      </c>
      <c r="BL141" s="14" t="s">
        <v>175</v>
      </c>
      <c r="BM141" s="156" t="s">
        <v>199</v>
      </c>
    </row>
    <row r="142" spans="1:65" s="2" customFormat="1" ht="16.5" customHeight="1">
      <c r="A142" s="26"/>
      <c r="B142" s="144"/>
      <c r="C142" s="162" t="s">
        <v>200</v>
      </c>
      <c r="D142" s="162" t="s">
        <v>281</v>
      </c>
      <c r="E142" s="163" t="s">
        <v>1900</v>
      </c>
      <c r="F142" s="164" t="s">
        <v>1901</v>
      </c>
      <c r="G142" s="165" t="s">
        <v>303</v>
      </c>
      <c r="H142" s="166">
        <v>1</v>
      </c>
      <c r="I142" s="167">
        <v>39.6</v>
      </c>
      <c r="J142" s="167">
        <f t="shared" si="10"/>
        <v>39.6</v>
      </c>
      <c r="K142" s="168"/>
      <c r="L142" s="169"/>
      <c r="M142" s="170" t="s">
        <v>1</v>
      </c>
      <c r="N142" s="171" t="s">
        <v>42</v>
      </c>
      <c r="O142" s="154">
        <v>0</v>
      </c>
      <c r="P142" s="154">
        <f t="shared" si="11"/>
        <v>0</v>
      </c>
      <c r="Q142" s="154">
        <v>0</v>
      </c>
      <c r="R142" s="154">
        <f t="shared" si="12"/>
        <v>0</v>
      </c>
      <c r="S142" s="154">
        <v>0</v>
      </c>
      <c r="T142" s="155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208</v>
      </c>
      <c r="AT142" s="156" t="s">
        <v>281</v>
      </c>
      <c r="AU142" s="156" t="s">
        <v>150</v>
      </c>
      <c r="AY142" s="14" t="s">
        <v>142</v>
      </c>
      <c r="BE142" s="157">
        <f t="shared" si="14"/>
        <v>0</v>
      </c>
      <c r="BF142" s="157">
        <f t="shared" si="15"/>
        <v>39.6</v>
      </c>
      <c r="BG142" s="157">
        <f t="shared" si="16"/>
        <v>0</v>
      </c>
      <c r="BH142" s="157">
        <f t="shared" si="17"/>
        <v>0</v>
      </c>
      <c r="BI142" s="157">
        <f t="shared" si="18"/>
        <v>0</v>
      </c>
      <c r="BJ142" s="14" t="s">
        <v>150</v>
      </c>
      <c r="BK142" s="157">
        <f t="shared" si="19"/>
        <v>39.6</v>
      </c>
      <c r="BL142" s="14" t="s">
        <v>175</v>
      </c>
      <c r="BM142" s="156" t="s">
        <v>203</v>
      </c>
    </row>
    <row r="143" spans="1:65" s="2" customFormat="1" ht="16.5" customHeight="1">
      <c r="A143" s="26"/>
      <c r="B143" s="144"/>
      <c r="C143" s="162" t="s">
        <v>175</v>
      </c>
      <c r="D143" s="162" t="s">
        <v>281</v>
      </c>
      <c r="E143" s="163" t="s">
        <v>1902</v>
      </c>
      <c r="F143" s="164" t="s">
        <v>1903</v>
      </c>
      <c r="G143" s="165" t="s">
        <v>303</v>
      </c>
      <c r="H143" s="166">
        <v>2</v>
      </c>
      <c r="I143" s="167">
        <v>46.2</v>
      </c>
      <c r="J143" s="167">
        <f t="shared" si="10"/>
        <v>92.4</v>
      </c>
      <c r="K143" s="168"/>
      <c r="L143" s="169"/>
      <c r="M143" s="170" t="s">
        <v>1</v>
      </c>
      <c r="N143" s="171" t="s">
        <v>42</v>
      </c>
      <c r="O143" s="154">
        <v>0</v>
      </c>
      <c r="P143" s="154">
        <f t="shared" si="11"/>
        <v>0</v>
      </c>
      <c r="Q143" s="154">
        <v>0</v>
      </c>
      <c r="R143" s="154">
        <f t="shared" si="12"/>
        <v>0</v>
      </c>
      <c r="S143" s="154">
        <v>0</v>
      </c>
      <c r="T143" s="155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208</v>
      </c>
      <c r="AT143" s="156" t="s">
        <v>281</v>
      </c>
      <c r="AU143" s="156" t="s">
        <v>150</v>
      </c>
      <c r="AY143" s="14" t="s">
        <v>142</v>
      </c>
      <c r="BE143" s="157">
        <f t="shared" si="14"/>
        <v>0</v>
      </c>
      <c r="BF143" s="157">
        <f t="shared" si="15"/>
        <v>92.4</v>
      </c>
      <c r="BG143" s="157">
        <f t="shared" si="16"/>
        <v>0</v>
      </c>
      <c r="BH143" s="157">
        <f t="shared" si="17"/>
        <v>0</v>
      </c>
      <c r="BI143" s="157">
        <f t="shared" si="18"/>
        <v>0</v>
      </c>
      <c r="BJ143" s="14" t="s">
        <v>150</v>
      </c>
      <c r="BK143" s="157">
        <f t="shared" si="19"/>
        <v>92.4</v>
      </c>
      <c r="BL143" s="14" t="s">
        <v>175</v>
      </c>
      <c r="BM143" s="156" t="s">
        <v>208</v>
      </c>
    </row>
    <row r="144" spans="1:65" s="2" customFormat="1" ht="16.5" customHeight="1">
      <c r="A144" s="26"/>
      <c r="B144" s="144"/>
      <c r="C144" s="162" t="s">
        <v>211</v>
      </c>
      <c r="D144" s="162" t="s">
        <v>281</v>
      </c>
      <c r="E144" s="163" t="s">
        <v>1904</v>
      </c>
      <c r="F144" s="164" t="s">
        <v>1905</v>
      </c>
      <c r="G144" s="165" t="s">
        <v>303</v>
      </c>
      <c r="H144" s="166">
        <v>3</v>
      </c>
      <c r="I144" s="167">
        <v>5.5</v>
      </c>
      <c r="J144" s="167">
        <f t="shared" si="10"/>
        <v>16.5</v>
      </c>
      <c r="K144" s="168"/>
      <c r="L144" s="169"/>
      <c r="M144" s="170" t="s">
        <v>1</v>
      </c>
      <c r="N144" s="171" t="s">
        <v>42</v>
      </c>
      <c r="O144" s="154">
        <v>0</v>
      </c>
      <c r="P144" s="154">
        <f t="shared" si="11"/>
        <v>0</v>
      </c>
      <c r="Q144" s="154">
        <v>0</v>
      </c>
      <c r="R144" s="154">
        <f t="shared" si="12"/>
        <v>0</v>
      </c>
      <c r="S144" s="154">
        <v>0</v>
      </c>
      <c r="T144" s="155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208</v>
      </c>
      <c r="AT144" s="156" t="s">
        <v>281</v>
      </c>
      <c r="AU144" s="156" t="s">
        <v>150</v>
      </c>
      <c r="AY144" s="14" t="s">
        <v>142</v>
      </c>
      <c r="BE144" s="157">
        <f t="shared" si="14"/>
        <v>0</v>
      </c>
      <c r="BF144" s="157">
        <f t="shared" si="15"/>
        <v>16.5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4" t="s">
        <v>150</v>
      </c>
      <c r="BK144" s="157">
        <f t="shared" si="19"/>
        <v>16.5</v>
      </c>
      <c r="BL144" s="14" t="s">
        <v>175</v>
      </c>
      <c r="BM144" s="156" t="s">
        <v>214</v>
      </c>
    </row>
    <row r="145" spans="1:65" s="2" customFormat="1" ht="16.5" customHeight="1">
      <c r="A145" s="26"/>
      <c r="B145" s="144"/>
      <c r="C145" s="162" t="s">
        <v>178</v>
      </c>
      <c r="D145" s="162" t="s">
        <v>281</v>
      </c>
      <c r="E145" s="163" t="s">
        <v>1906</v>
      </c>
      <c r="F145" s="164" t="s">
        <v>1907</v>
      </c>
      <c r="G145" s="165" t="s">
        <v>303</v>
      </c>
      <c r="H145" s="166">
        <v>1</v>
      </c>
      <c r="I145" s="167">
        <v>97.9</v>
      </c>
      <c r="J145" s="167">
        <f t="shared" si="10"/>
        <v>97.9</v>
      </c>
      <c r="K145" s="168"/>
      <c r="L145" s="169"/>
      <c r="M145" s="170" t="s">
        <v>1</v>
      </c>
      <c r="N145" s="171" t="s">
        <v>42</v>
      </c>
      <c r="O145" s="154">
        <v>0</v>
      </c>
      <c r="P145" s="154">
        <f t="shared" si="11"/>
        <v>0</v>
      </c>
      <c r="Q145" s="154">
        <v>0</v>
      </c>
      <c r="R145" s="154">
        <f t="shared" si="12"/>
        <v>0</v>
      </c>
      <c r="S145" s="154">
        <v>0</v>
      </c>
      <c r="T145" s="155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208</v>
      </c>
      <c r="AT145" s="156" t="s">
        <v>281</v>
      </c>
      <c r="AU145" s="156" t="s">
        <v>150</v>
      </c>
      <c r="AY145" s="14" t="s">
        <v>142</v>
      </c>
      <c r="BE145" s="157">
        <f t="shared" si="14"/>
        <v>0</v>
      </c>
      <c r="BF145" s="157">
        <f t="shared" si="15"/>
        <v>97.9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4" t="s">
        <v>150</v>
      </c>
      <c r="BK145" s="157">
        <f t="shared" si="19"/>
        <v>97.9</v>
      </c>
      <c r="BL145" s="14" t="s">
        <v>175</v>
      </c>
      <c r="BM145" s="156" t="s">
        <v>218</v>
      </c>
    </row>
    <row r="146" spans="1:65" s="2" customFormat="1" ht="24.2" customHeight="1">
      <c r="A146" s="26"/>
      <c r="B146" s="144"/>
      <c r="C146" s="162" t="s">
        <v>219</v>
      </c>
      <c r="D146" s="162" t="s">
        <v>281</v>
      </c>
      <c r="E146" s="163" t="s">
        <v>1908</v>
      </c>
      <c r="F146" s="164" t="s">
        <v>1909</v>
      </c>
      <c r="G146" s="165" t="s">
        <v>303</v>
      </c>
      <c r="H146" s="166">
        <v>4</v>
      </c>
      <c r="I146" s="167">
        <v>33</v>
      </c>
      <c r="J146" s="167">
        <f t="shared" si="10"/>
        <v>132</v>
      </c>
      <c r="K146" s="168"/>
      <c r="L146" s="169"/>
      <c r="M146" s="170" t="s">
        <v>1</v>
      </c>
      <c r="N146" s="171" t="s">
        <v>42</v>
      </c>
      <c r="O146" s="154">
        <v>0</v>
      </c>
      <c r="P146" s="154">
        <f t="shared" si="11"/>
        <v>0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208</v>
      </c>
      <c r="AT146" s="156" t="s">
        <v>281</v>
      </c>
      <c r="AU146" s="156" t="s">
        <v>150</v>
      </c>
      <c r="AY146" s="14" t="s">
        <v>142</v>
      </c>
      <c r="BE146" s="157">
        <f t="shared" si="14"/>
        <v>0</v>
      </c>
      <c r="BF146" s="157">
        <f t="shared" si="15"/>
        <v>132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4" t="s">
        <v>150</v>
      </c>
      <c r="BK146" s="157">
        <f t="shared" si="19"/>
        <v>132</v>
      </c>
      <c r="BL146" s="14" t="s">
        <v>175</v>
      </c>
      <c r="BM146" s="156" t="s">
        <v>222</v>
      </c>
    </row>
    <row r="147" spans="1:65" s="2" customFormat="1" ht="16.5" customHeight="1">
      <c r="A147" s="26"/>
      <c r="B147" s="144"/>
      <c r="C147" s="145" t="s">
        <v>7</v>
      </c>
      <c r="D147" s="145" t="s">
        <v>145</v>
      </c>
      <c r="E147" s="146" t="s">
        <v>1910</v>
      </c>
      <c r="F147" s="147" t="s">
        <v>1911</v>
      </c>
      <c r="G147" s="148" t="s">
        <v>303</v>
      </c>
      <c r="H147" s="149">
        <v>1</v>
      </c>
      <c r="I147" s="150">
        <v>121</v>
      </c>
      <c r="J147" s="150">
        <f t="shared" si="10"/>
        <v>121</v>
      </c>
      <c r="K147" s="151"/>
      <c r="L147" s="27"/>
      <c r="M147" s="152" t="s">
        <v>1</v>
      </c>
      <c r="N147" s="153" t="s">
        <v>42</v>
      </c>
      <c r="O147" s="154">
        <v>0</v>
      </c>
      <c r="P147" s="154">
        <f t="shared" si="11"/>
        <v>0</v>
      </c>
      <c r="Q147" s="154">
        <v>0</v>
      </c>
      <c r="R147" s="154">
        <f t="shared" si="12"/>
        <v>0</v>
      </c>
      <c r="S147" s="154">
        <v>0</v>
      </c>
      <c r="T147" s="155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175</v>
      </c>
      <c r="AT147" s="156" t="s">
        <v>145</v>
      </c>
      <c r="AU147" s="156" t="s">
        <v>150</v>
      </c>
      <c r="AY147" s="14" t="s">
        <v>142</v>
      </c>
      <c r="BE147" s="157">
        <f t="shared" si="14"/>
        <v>0</v>
      </c>
      <c r="BF147" s="157">
        <f t="shared" si="15"/>
        <v>121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4" t="s">
        <v>150</v>
      </c>
      <c r="BK147" s="157">
        <f t="shared" si="19"/>
        <v>121</v>
      </c>
      <c r="BL147" s="14" t="s">
        <v>175</v>
      </c>
      <c r="BM147" s="156" t="s">
        <v>228</v>
      </c>
    </row>
    <row r="148" spans="1:65" s="2" customFormat="1" ht="16.5" customHeight="1">
      <c r="A148" s="26"/>
      <c r="B148" s="144"/>
      <c r="C148" s="145" t="s">
        <v>297</v>
      </c>
      <c r="D148" s="145" t="s">
        <v>145</v>
      </c>
      <c r="E148" s="146" t="s">
        <v>1912</v>
      </c>
      <c r="F148" s="147" t="s">
        <v>1913</v>
      </c>
      <c r="G148" s="148" t="s">
        <v>303</v>
      </c>
      <c r="H148" s="149">
        <v>1</v>
      </c>
      <c r="I148" s="150">
        <v>44</v>
      </c>
      <c r="J148" s="150">
        <f t="shared" si="10"/>
        <v>44</v>
      </c>
      <c r="K148" s="151"/>
      <c r="L148" s="27"/>
      <c r="M148" s="152" t="s">
        <v>1</v>
      </c>
      <c r="N148" s="153" t="s">
        <v>42</v>
      </c>
      <c r="O148" s="154">
        <v>0</v>
      </c>
      <c r="P148" s="154">
        <f t="shared" si="11"/>
        <v>0</v>
      </c>
      <c r="Q148" s="154">
        <v>0</v>
      </c>
      <c r="R148" s="154">
        <f t="shared" si="12"/>
        <v>0</v>
      </c>
      <c r="S148" s="154">
        <v>0</v>
      </c>
      <c r="T148" s="155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175</v>
      </c>
      <c r="AT148" s="156" t="s">
        <v>145</v>
      </c>
      <c r="AU148" s="156" t="s">
        <v>150</v>
      </c>
      <c r="AY148" s="14" t="s">
        <v>142</v>
      </c>
      <c r="BE148" s="157">
        <f t="shared" si="14"/>
        <v>0</v>
      </c>
      <c r="BF148" s="157">
        <f t="shared" si="15"/>
        <v>44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4" t="s">
        <v>150</v>
      </c>
      <c r="BK148" s="157">
        <f t="shared" si="19"/>
        <v>44</v>
      </c>
      <c r="BL148" s="14" t="s">
        <v>175</v>
      </c>
      <c r="BM148" s="156" t="s">
        <v>300</v>
      </c>
    </row>
    <row r="149" spans="1:65" s="2" customFormat="1" ht="24.2" customHeight="1">
      <c r="A149" s="26"/>
      <c r="B149" s="144"/>
      <c r="C149" s="145" t="s">
        <v>184</v>
      </c>
      <c r="D149" s="145" t="s">
        <v>145</v>
      </c>
      <c r="E149" s="146" t="s">
        <v>1914</v>
      </c>
      <c r="F149" s="147" t="s">
        <v>1915</v>
      </c>
      <c r="G149" s="148" t="s">
        <v>303</v>
      </c>
      <c r="H149" s="149">
        <v>1</v>
      </c>
      <c r="I149" s="150">
        <v>286</v>
      </c>
      <c r="J149" s="150">
        <f t="shared" si="10"/>
        <v>286</v>
      </c>
      <c r="K149" s="151"/>
      <c r="L149" s="27"/>
      <c r="M149" s="152" t="s">
        <v>1</v>
      </c>
      <c r="N149" s="153" t="s">
        <v>42</v>
      </c>
      <c r="O149" s="154">
        <v>0</v>
      </c>
      <c r="P149" s="154">
        <f t="shared" si="11"/>
        <v>0</v>
      </c>
      <c r="Q149" s="154">
        <v>0</v>
      </c>
      <c r="R149" s="154">
        <f t="shared" si="12"/>
        <v>0</v>
      </c>
      <c r="S149" s="154">
        <v>0</v>
      </c>
      <c r="T149" s="155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175</v>
      </c>
      <c r="AT149" s="156" t="s">
        <v>145</v>
      </c>
      <c r="AU149" s="156" t="s">
        <v>150</v>
      </c>
      <c r="AY149" s="14" t="s">
        <v>142</v>
      </c>
      <c r="BE149" s="157">
        <f t="shared" si="14"/>
        <v>0</v>
      </c>
      <c r="BF149" s="157">
        <f t="shared" si="15"/>
        <v>286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4" t="s">
        <v>150</v>
      </c>
      <c r="BK149" s="157">
        <f t="shared" si="19"/>
        <v>286</v>
      </c>
      <c r="BL149" s="14" t="s">
        <v>175</v>
      </c>
      <c r="BM149" s="156" t="s">
        <v>304</v>
      </c>
    </row>
    <row r="150" spans="1:65" s="2" customFormat="1" ht="16.5" customHeight="1">
      <c r="A150" s="26"/>
      <c r="B150" s="144"/>
      <c r="C150" s="145" t="s">
        <v>305</v>
      </c>
      <c r="D150" s="145" t="s">
        <v>145</v>
      </c>
      <c r="E150" s="146" t="s">
        <v>1916</v>
      </c>
      <c r="F150" s="147" t="s">
        <v>1917</v>
      </c>
      <c r="G150" s="148" t="s">
        <v>303</v>
      </c>
      <c r="H150" s="149">
        <v>1</v>
      </c>
      <c r="I150" s="150">
        <v>176</v>
      </c>
      <c r="J150" s="150">
        <f t="shared" si="10"/>
        <v>176</v>
      </c>
      <c r="K150" s="151"/>
      <c r="L150" s="27"/>
      <c r="M150" s="152" t="s">
        <v>1</v>
      </c>
      <c r="N150" s="153" t="s">
        <v>42</v>
      </c>
      <c r="O150" s="154">
        <v>0</v>
      </c>
      <c r="P150" s="154">
        <f t="shared" si="11"/>
        <v>0</v>
      </c>
      <c r="Q150" s="154">
        <v>0</v>
      </c>
      <c r="R150" s="154">
        <f t="shared" si="12"/>
        <v>0</v>
      </c>
      <c r="S150" s="154">
        <v>0</v>
      </c>
      <c r="T150" s="155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175</v>
      </c>
      <c r="AT150" s="156" t="s">
        <v>145</v>
      </c>
      <c r="AU150" s="156" t="s">
        <v>150</v>
      </c>
      <c r="AY150" s="14" t="s">
        <v>142</v>
      </c>
      <c r="BE150" s="157">
        <f t="shared" si="14"/>
        <v>0</v>
      </c>
      <c r="BF150" s="157">
        <f t="shared" si="15"/>
        <v>176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4" t="s">
        <v>150</v>
      </c>
      <c r="BK150" s="157">
        <f t="shared" si="19"/>
        <v>176</v>
      </c>
      <c r="BL150" s="14" t="s">
        <v>175</v>
      </c>
      <c r="BM150" s="156" t="s">
        <v>308</v>
      </c>
    </row>
    <row r="151" spans="1:65" s="2" customFormat="1" ht="24.2" customHeight="1">
      <c r="A151" s="26"/>
      <c r="B151" s="144"/>
      <c r="C151" s="145" t="s">
        <v>187</v>
      </c>
      <c r="D151" s="145" t="s">
        <v>145</v>
      </c>
      <c r="E151" s="146" t="s">
        <v>1918</v>
      </c>
      <c r="F151" s="147" t="s">
        <v>1919</v>
      </c>
      <c r="G151" s="148" t="s">
        <v>303</v>
      </c>
      <c r="H151" s="149">
        <v>1</v>
      </c>
      <c r="I151" s="150">
        <v>93.5</v>
      </c>
      <c r="J151" s="150">
        <f t="shared" si="10"/>
        <v>93.5</v>
      </c>
      <c r="K151" s="151"/>
      <c r="L151" s="27"/>
      <c r="M151" s="152" t="s">
        <v>1</v>
      </c>
      <c r="N151" s="153" t="s">
        <v>42</v>
      </c>
      <c r="O151" s="154">
        <v>0</v>
      </c>
      <c r="P151" s="154">
        <f t="shared" si="11"/>
        <v>0</v>
      </c>
      <c r="Q151" s="154">
        <v>0</v>
      </c>
      <c r="R151" s="154">
        <f t="shared" si="12"/>
        <v>0</v>
      </c>
      <c r="S151" s="154">
        <v>0</v>
      </c>
      <c r="T151" s="155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175</v>
      </c>
      <c r="AT151" s="156" t="s">
        <v>145</v>
      </c>
      <c r="AU151" s="156" t="s">
        <v>150</v>
      </c>
      <c r="AY151" s="14" t="s">
        <v>142</v>
      </c>
      <c r="BE151" s="157">
        <f t="shared" si="14"/>
        <v>0</v>
      </c>
      <c r="BF151" s="157">
        <f t="shared" si="15"/>
        <v>93.5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4" t="s">
        <v>150</v>
      </c>
      <c r="BK151" s="157">
        <f t="shared" si="19"/>
        <v>93.5</v>
      </c>
      <c r="BL151" s="14" t="s">
        <v>175</v>
      </c>
      <c r="BM151" s="156" t="s">
        <v>311</v>
      </c>
    </row>
    <row r="152" spans="1:65" s="2" customFormat="1" ht="24.2" customHeight="1">
      <c r="A152" s="26"/>
      <c r="B152" s="144"/>
      <c r="C152" s="162" t="s">
        <v>312</v>
      </c>
      <c r="D152" s="162" t="s">
        <v>281</v>
      </c>
      <c r="E152" s="163" t="s">
        <v>1920</v>
      </c>
      <c r="F152" s="164" t="s">
        <v>1921</v>
      </c>
      <c r="G152" s="165" t="s">
        <v>1922</v>
      </c>
      <c r="H152" s="166">
        <v>1</v>
      </c>
      <c r="I152" s="167">
        <v>693</v>
      </c>
      <c r="J152" s="167">
        <f t="shared" si="10"/>
        <v>693</v>
      </c>
      <c r="K152" s="168"/>
      <c r="L152" s="169"/>
      <c r="M152" s="170" t="s">
        <v>1</v>
      </c>
      <c r="N152" s="171" t="s">
        <v>42</v>
      </c>
      <c r="O152" s="154">
        <v>0</v>
      </c>
      <c r="P152" s="154">
        <f t="shared" si="11"/>
        <v>0</v>
      </c>
      <c r="Q152" s="154">
        <v>0</v>
      </c>
      <c r="R152" s="154">
        <f t="shared" si="12"/>
        <v>0</v>
      </c>
      <c r="S152" s="154">
        <v>0</v>
      </c>
      <c r="T152" s="155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208</v>
      </c>
      <c r="AT152" s="156" t="s">
        <v>281</v>
      </c>
      <c r="AU152" s="156" t="s">
        <v>150</v>
      </c>
      <c r="AY152" s="14" t="s">
        <v>142</v>
      </c>
      <c r="BE152" s="157">
        <f t="shared" si="14"/>
        <v>0</v>
      </c>
      <c r="BF152" s="157">
        <f t="shared" si="15"/>
        <v>693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4" t="s">
        <v>150</v>
      </c>
      <c r="BK152" s="157">
        <f t="shared" si="19"/>
        <v>693</v>
      </c>
      <c r="BL152" s="14" t="s">
        <v>175</v>
      </c>
      <c r="BM152" s="156" t="s">
        <v>315</v>
      </c>
    </row>
    <row r="153" spans="1:65" s="2" customFormat="1" ht="16.5" customHeight="1">
      <c r="A153" s="26"/>
      <c r="B153" s="144"/>
      <c r="C153" s="162" t="s">
        <v>196</v>
      </c>
      <c r="D153" s="162" t="s">
        <v>281</v>
      </c>
      <c r="E153" s="163" t="s">
        <v>1923</v>
      </c>
      <c r="F153" s="164" t="s">
        <v>1924</v>
      </c>
      <c r="G153" s="165" t="s">
        <v>1922</v>
      </c>
      <c r="H153" s="166">
        <v>1</v>
      </c>
      <c r="I153" s="167">
        <v>44</v>
      </c>
      <c r="J153" s="167">
        <f t="shared" si="10"/>
        <v>44</v>
      </c>
      <c r="K153" s="168"/>
      <c r="L153" s="169"/>
      <c r="M153" s="170" t="s">
        <v>1</v>
      </c>
      <c r="N153" s="171" t="s">
        <v>42</v>
      </c>
      <c r="O153" s="154">
        <v>0</v>
      </c>
      <c r="P153" s="154">
        <f t="shared" si="11"/>
        <v>0</v>
      </c>
      <c r="Q153" s="154">
        <v>0</v>
      </c>
      <c r="R153" s="154">
        <f t="shared" si="12"/>
        <v>0</v>
      </c>
      <c r="S153" s="154">
        <v>0</v>
      </c>
      <c r="T153" s="155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208</v>
      </c>
      <c r="AT153" s="156" t="s">
        <v>281</v>
      </c>
      <c r="AU153" s="156" t="s">
        <v>150</v>
      </c>
      <c r="AY153" s="14" t="s">
        <v>142</v>
      </c>
      <c r="BE153" s="157">
        <f t="shared" si="14"/>
        <v>0</v>
      </c>
      <c r="BF153" s="157">
        <f t="shared" si="15"/>
        <v>44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4" t="s">
        <v>150</v>
      </c>
      <c r="BK153" s="157">
        <f t="shared" si="19"/>
        <v>44</v>
      </c>
      <c r="BL153" s="14" t="s">
        <v>175</v>
      </c>
      <c r="BM153" s="156" t="s">
        <v>318</v>
      </c>
    </row>
    <row r="154" spans="1:65" s="2" customFormat="1" ht="16.5" customHeight="1">
      <c r="A154" s="26"/>
      <c r="B154" s="144"/>
      <c r="C154" s="162" t="s">
        <v>319</v>
      </c>
      <c r="D154" s="162" t="s">
        <v>281</v>
      </c>
      <c r="E154" s="163" t="s">
        <v>1925</v>
      </c>
      <c r="F154" s="164" t="s">
        <v>1926</v>
      </c>
      <c r="G154" s="165" t="s">
        <v>303</v>
      </c>
      <c r="H154" s="166">
        <v>1</v>
      </c>
      <c r="I154" s="167">
        <v>192.5</v>
      </c>
      <c r="J154" s="167">
        <f t="shared" si="10"/>
        <v>192.5</v>
      </c>
      <c r="K154" s="168"/>
      <c r="L154" s="169"/>
      <c r="M154" s="170" t="s">
        <v>1</v>
      </c>
      <c r="N154" s="171" t="s">
        <v>42</v>
      </c>
      <c r="O154" s="154">
        <v>0</v>
      </c>
      <c r="P154" s="154">
        <f t="shared" si="11"/>
        <v>0</v>
      </c>
      <c r="Q154" s="154">
        <v>0</v>
      </c>
      <c r="R154" s="154">
        <f t="shared" si="12"/>
        <v>0</v>
      </c>
      <c r="S154" s="154">
        <v>0</v>
      </c>
      <c r="T154" s="155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6" t="s">
        <v>208</v>
      </c>
      <c r="AT154" s="156" t="s">
        <v>281</v>
      </c>
      <c r="AU154" s="156" t="s">
        <v>150</v>
      </c>
      <c r="AY154" s="14" t="s">
        <v>142</v>
      </c>
      <c r="BE154" s="157">
        <f t="shared" si="14"/>
        <v>0</v>
      </c>
      <c r="BF154" s="157">
        <f t="shared" si="15"/>
        <v>192.5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4" t="s">
        <v>150</v>
      </c>
      <c r="BK154" s="157">
        <f t="shared" si="19"/>
        <v>192.5</v>
      </c>
      <c r="BL154" s="14" t="s">
        <v>175</v>
      </c>
      <c r="BM154" s="156" t="s">
        <v>322</v>
      </c>
    </row>
    <row r="155" spans="1:65" s="2" customFormat="1" ht="16.5" customHeight="1">
      <c r="A155" s="26"/>
      <c r="B155" s="144"/>
      <c r="C155" s="162" t="s">
        <v>199</v>
      </c>
      <c r="D155" s="162" t="s">
        <v>281</v>
      </c>
      <c r="E155" s="163" t="s">
        <v>1927</v>
      </c>
      <c r="F155" s="164" t="s">
        <v>1928</v>
      </c>
      <c r="G155" s="165" t="s">
        <v>303</v>
      </c>
      <c r="H155" s="166">
        <v>1</v>
      </c>
      <c r="I155" s="167">
        <v>258.5</v>
      </c>
      <c r="J155" s="167">
        <f t="shared" si="10"/>
        <v>258.5</v>
      </c>
      <c r="K155" s="168"/>
      <c r="L155" s="169"/>
      <c r="M155" s="170" t="s">
        <v>1</v>
      </c>
      <c r="N155" s="171" t="s">
        <v>42</v>
      </c>
      <c r="O155" s="154">
        <v>0</v>
      </c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208</v>
      </c>
      <c r="AT155" s="156" t="s">
        <v>281</v>
      </c>
      <c r="AU155" s="156" t="s">
        <v>150</v>
      </c>
      <c r="AY155" s="14" t="s">
        <v>142</v>
      </c>
      <c r="BE155" s="157">
        <f t="shared" si="14"/>
        <v>0</v>
      </c>
      <c r="BF155" s="157">
        <f t="shared" si="15"/>
        <v>258.5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4" t="s">
        <v>150</v>
      </c>
      <c r="BK155" s="157">
        <f t="shared" si="19"/>
        <v>258.5</v>
      </c>
      <c r="BL155" s="14" t="s">
        <v>175</v>
      </c>
      <c r="BM155" s="156" t="s">
        <v>343</v>
      </c>
    </row>
    <row r="156" spans="1:65" s="2" customFormat="1" ht="16.5" customHeight="1">
      <c r="A156" s="26"/>
      <c r="B156" s="144"/>
      <c r="C156" s="162" t="s">
        <v>344</v>
      </c>
      <c r="D156" s="162" t="s">
        <v>281</v>
      </c>
      <c r="E156" s="163" t="s">
        <v>1929</v>
      </c>
      <c r="F156" s="164" t="s">
        <v>1930</v>
      </c>
      <c r="G156" s="165" t="s">
        <v>303</v>
      </c>
      <c r="H156" s="166">
        <v>1</v>
      </c>
      <c r="I156" s="167">
        <v>115.5</v>
      </c>
      <c r="J156" s="167">
        <f t="shared" si="10"/>
        <v>115.5</v>
      </c>
      <c r="K156" s="168"/>
      <c r="L156" s="169"/>
      <c r="M156" s="170" t="s">
        <v>1</v>
      </c>
      <c r="N156" s="171" t="s">
        <v>42</v>
      </c>
      <c r="O156" s="154">
        <v>0</v>
      </c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208</v>
      </c>
      <c r="AT156" s="156" t="s">
        <v>281</v>
      </c>
      <c r="AU156" s="156" t="s">
        <v>150</v>
      </c>
      <c r="AY156" s="14" t="s">
        <v>142</v>
      </c>
      <c r="BE156" s="157">
        <f t="shared" si="14"/>
        <v>0</v>
      </c>
      <c r="BF156" s="157">
        <f t="shared" si="15"/>
        <v>115.5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150</v>
      </c>
      <c r="BK156" s="157">
        <f t="shared" si="19"/>
        <v>115.5</v>
      </c>
      <c r="BL156" s="14" t="s">
        <v>175</v>
      </c>
      <c r="BM156" s="156" t="s">
        <v>347</v>
      </c>
    </row>
    <row r="157" spans="1:65" s="2" customFormat="1" ht="16.5" customHeight="1">
      <c r="A157" s="26"/>
      <c r="B157" s="144"/>
      <c r="C157" s="145" t="s">
        <v>203</v>
      </c>
      <c r="D157" s="145" t="s">
        <v>145</v>
      </c>
      <c r="E157" s="146" t="s">
        <v>1931</v>
      </c>
      <c r="F157" s="147" t="s">
        <v>1932</v>
      </c>
      <c r="G157" s="148" t="s">
        <v>303</v>
      </c>
      <c r="H157" s="149">
        <v>1</v>
      </c>
      <c r="I157" s="150">
        <v>132</v>
      </c>
      <c r="J157" s="150">
        <f t="shared" si="10"/>
        <v>132</v>
      </c>
      <c r="K157" s="151"/>
      <c r="L157" s="27"/>
      <c r="M157" s="152" t="s">
        <v>1</v>
      </c>
      <c r="N157" s="153" t="s">
        <v>42</v>
      </c>
      <c r="O157" s="154">
        <v>0</v>
      </c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6" t="s">
        <v>175</v>
      </c>
      <c r="AT157" s="156" t="s">
        <v>145</v>
      </c>
      <c r="AU157" s="156" t="s">
        <v>150</v>
      </c>
      <c r="AY157" s="14" t="s">
        <v>142</v>
      </c>
      <c r="BE157" s="157">
        <f t="shared" si="14"/>
        <v>0</v>
      </c>
      <c r="BF157" s="157">
        <f t="shared" si="15"/>
        <v>132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150</v>
      </c>
      <c r="BK157" s="157">
        <f t="shared" si="19"/>
        <v>132</v>
      </c>
      <c r="BL157" s="14" t="s">
        <v>175</v>
      </c>
      <c r="BM157" s="156" t="s">
        <v>354</v>
      </c>
    </row>
    <row r="158" spans="1:65" s="2" customFormat="1" ht="37.9" customHeight="1">
      <c r="A158" s="26"/>
      <c r="B158" s="144"/>
      <c r="C158" s="145" t="s">
        <v>377</v>
      </c>
      <c r="D158" s="145" t="s">
        <v>145</v>
      </c>
      <c r="E158" s="146" t="s">
        <v>1933</v>
      </c>
      <c r="F158" s="147" t="s">
        <v>1934</v>
      </c>
      <c r="G158" s="148" t="s">
        <v>303</v>
      </c>
      <c r="H158" s="149">
        <v>1</v>
      </c>
      <c r="I158" s="150">
        <v>40.700000000000003</v>
      </c>
      <c r="J158" s="150">
        <f t="shared" si="10"/>
        <v>40.700000000000003</v>
      </c>
      <c r="K158" s="151"/>
      <c r="L158" s="27"/>
      <c r="M158" s="152" t="s">
        <v>1</v>
      </c>
      <c r="N158" s="153" t="s">
        <v>42</v>
      </c>
      <c r="O158" s="154">
        <v>0</v>
      </c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6" t="s">
        <v>175</v>
      </c>
      <c r="AT158" s="156" t="s">
        <v>145</v>
      </c>
      <c r="AU158" s="156" t="s">
        <v>150</v>
      </c>
      <c r="AY158" s="14" t="s">
        <v>142</v>
      </c>
      <c r="BE158" s="157">
        <f t="shared" si="14"/>
        <v>0</v>
      </c>
      <c r="BF158" s="157">
        <f t="shared" si="15"/>
        <v>40.700000000000003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4" t="s">
        <v>150</v>
      </c>
      <c r="BK158" s="157">
        <f t="shared" si="19"/>
        <v>40.700000000000003</v>
      </c>
      <c r="BL158" s="14" t="s">
        <v>175</v>
      </c>
      <c r="BM158" s="156" t="s">
        <v>380</v>
      </c>
    </row>
    <row r="159" spans="1:65" s="2" customFormat="1" ht="24.2" customHeight="1">
      <c r="A159" s="26"/>
      <c r="B159" s="144"/>
      <c r="C159" s="162" t="s">
        <v>208</v>
      </c>
      <c r="D159" s="162" t="s">
        <v>281</v>
      </c>
      <c r="E159" s="163" t="s">
        <v>1935</v>
      </c>
      <c r="F159" s="164" t="s">
        <v>1936</v>
      </c>
      <c r="G159" s="165" t="s">
        <v>303</v>
      </c>
      <c r="H159" s="166">
        <v>1</v>
      </c>
      <c r="I159" s="167">
        <v>240.9</v>
      </c>
      <c r="J159" s="167">
        <f t="shared" si="10"/>
        <v>240.9</v>
      </c>
      <c r="K159" s="168"/>
      <c r="L159" s="169"/>
      <c r="M159" s="170" t="s">
        <v>1</v>
      </c>
      <c r="N159" s="171" t="s">
        <v>42</v>
      </c>
      <c r="O159" s="154">
        <v>0</v>
      </c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6" t="s">
        <v>208</v>
      </c>
      <c r="AT159" s="156" t="s">
        <v>281</v>
      </c>
      <c r="AU159" s="156" t="s">
        <v>150</v>
      </c>
      <c r="AY159" s="14" t="s">
        <v>142</v>
      </c>
      <c r="BE159" s="157">
        <f t="shared" si="14"/>
        <v>0</v>
      </c>
      <c r="BF159" s="157">
        <f t="shared" si="15"/>
        <v>240.9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4" t="s">
        <v>150</v>
      </c>
      <c r="BK159" s="157">
        <f t="shared" si="19"/>
        <v>240.9</v>
      </c>
      <c r="BL159" s="14" t="s">
        <v>175</v>
      </c>
      <c r="BM159" s="156" t="s">
        <v>383</v>
      </c>
    </row>
    <row r="160" spans="1:65" s="2" customFormat="1" ht="24.2" customHeight="1">
      <c r="A160" s="26"/>
      <c r="B160" s="144"/>
      <c r="C160" s="162" t="s">
        <v>384</v>
      </c>
      <c r="D160" s="162" t="s">
        <v>281</v>
      </c>
      <c r="E160" s="163" t="s">
        <v>1937</v>
      </c>
      <c r="F160" s="164" t="s">
        <v>1938</v>
      </c>
      <c r="G160" s="165" t="s">
        <v>303</v>
      </c>
      <c r="H160" s="166">
        <v>1</v>
      </c>
      <c r="I160" s="167">
        <v>59.4</v>
      </c>
      <c r="J160" s="167">
        <f t="shared" si="10"/>
        <v>59.4</v>
      </c>
      <c r="K160" s="168"/>
      <c r="L160" s="169"/>
      <c r="M160" s="170" t="s">
        <v>1</v>
      </c>
      <c r="N160" s="171" t="s">
        <v>42</v>
      </c>
      <c r="O160" s="154">
        <v>0</v>
      </c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6" t="s">
        <v>208</v>
      </c>
      <c r="AT160" s="156" t="s">
        <v>281</v>
      </c>
      <c r="AU160" s="156" t="s">
        <v>150</v>
      </c>
      <c r="AY160" s="14" t="s">
        <v>142</v>
      </c>
      <c r="BE160" s="157">
        <f t="shared" si="14"/>
        <v>0</v>
      </c>
      <c r="BF160" s="157">
        <f t="shared" si="15"/>
        <v>59.4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4" t="s">
        <v>150</v>
      </c>
      <c r="BK160" s="157">
        <f t="shared" si="19"/>
        <v>59.4</v>
      </c>
      <c r="BL160" s="14" t="s">
        <v>175</v>
      </c>
      <c r="BM160" s="156" t="s">
        <v>387</v>
      </c>
    </row>
    <row r="161" spans="1:65" s="2" customFormat="1" ht="24.2" customHeight="1">
      <c r="A161" s="26"/>
      <c r="B161" s="144"/>
      <c r="C161" s="162" t="s">
        <v>214</v>
      </c>
      <c r="D161" s="162" t="s">
        <v>281</v>
      </c>
      <c r="E161" s="163" t="s">
        <v>1939</v>
      </c>
      <c r="F161" s="164" t="s">
        <v>1940</v>
      </c>
      <c r="G161" s="165" t="s">
        <v>303</v>
      </c>
      <c r="H161" s="166">
        <v>1</v>
      </c>
      <c r="I161" s="167">
        <v>63.8</v>
      </c>
      <c r="J161" s="167">
        <f t="shared" si="10"/>
        <v>63.8</v>
      </c>
      <c r="K161" s="168"/>
      <c r="L161" s="169"/>
      <c r="M161" s="170" t="s">
        <v>1</v>
      </c>
      <c r="N161" s="171" t="s">
        <v>42</v>
      </c>
      <c r="O161" s="154">
        <v>0</v>
      </c>
      <c r="P161" s="154">
        <f t="shared" si="11"/>
        <v>0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6" t="s">
        <v>208</v>
      </c>
      <c r="AT161" s="156" t="s">
        <v>281</v>
      </c>
      <c r="AU161" s="156" t="s">
        <v>150</v>
      </c>
      <c r="AY161" s="14" t="s">
        <v>142</v>
      </c>
      <c r="BE161" s="157">
        <f t="shared" si="14"/>
        <v>0</v>
      </c>
      <c r="BF161" s="157">
        <f t="shared" si="15"/>
        <v>63.8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4" t="s">
        <v>150</v>
      </c>
      <c r="BK161" s="157">
        <f t="shared" si="19"/>
        <v>63.8</v>
      </c>
      <c r="BL161" s="14" t="s">
        <v>175</v>
      </c>
      <c r="BM161" s="156" t="s">
        <v>390</v>
      </c>
    </row>
    <row r="162" spans="1:65" s="2" customFormat="1" ht="24.2" customHeight="1">
      <c r="A162" s="26"/>
      <c r="B162" s="144"/>
      <c r="C162" s="162" t="s">
        <v>415</v>
      </c>
      <c r="D162" s="162" t="s">
        <v>281</v>
      </c>
      <c r="E162" s="163" t="s">
        <v>1941</v>
      </c>
      <c r="F162" s="164" t="s">
        <v>1942</v>
      </c>
      <c r="G162" s="165" t="s">
        <v>303</v>
      </c>
      <c r="H162" s="166">
        <v>1</v>
      </c>
      <c r="I162" s="167">
        <v>63.8</v>
      </c>
      <c r="J162" s="167">
        <f t="shared" si="10"/>
        <v>63.8</v>
      </c>
      <c r="K162" s="168"/>
      <c r="L162" s="169"/>
      <c r="M162" s="170" t="s">
        <v>1</v>
      </c>
      <c r="N162" s="171" t="s">
        <v>42</v>
      </c>
      <c r="O162" s="154">
        <v>0</v>
      </c>
      <c r="P162" s="154">
        <f t="shared" si="11"/>
        <v>0</v>
      </c>
      <c r="Q162" s="154">
        <v>0</v>
      </c>
      <c r="R162" s="154">
        <f t="shared" si="12"/>
        <v>0</v>
      </c>
      <c r="S162" s="154">
        <v>0</v>
      </c>
      <c r="T162" s="155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6" t="s">
        <v>208</v>
      </c>
      <c r="AT162" s="156" t="s">
        <v>281</v>
      </c>
      <c r="AU162" s="156" t="s">
        <v>150</v>
      </c>
      <c r="AY162" s="14" t="s">
        <v>142</v>
      </c>
      <c r="BE162" s="157">
        <f t="shared" si="14"/>
        <v>0</v>
      </c>
      <c r="BF162" s="157">
        <f t="shared" si="15"/>
        <v>63.8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4" t="s">
        <v>150</v>
      </c>
      <c r="BK162" s="157">
        <f t="shared" si="19"/>
        <v>63.8</v>
      </c>
      <c r="BL162" s="14" t="s">
        <v>175</v>
      </c>
      <c r="BM162" s="156" t="s">
        <v>418</v>
      </c>
    </row>
    <row r="163" spans="1:65" s="2" customFormat="1" ht="24.2" customHeight="1">
      <c r="A163" s="26"/>
      <c r="B163" s="144"/>
      <c r="C163" s="162" t="s">
        <v>218</v>
      </c>
      <c r="D163" s="162" t="s">
        <v>281</v>
      </c>
      <c r="E163" s="163" t="s">
        <v>1943</v>
      </c>
      <c r="F163" s="164" t="s">
        <v>1944</v>
      </c>
      <c r="G163" s="165" t="s">
        <v>303</v>
      </c>
      <c r="H163" s="166">
        <v>1</v>
      </c>
      <c r="I163" s="167">
        <v>16.5</v>
      </c>
      <c r="J163" s="167">
        <f t="shared" si="10"/>
        <v>16.5</v>
      </c>
      <c r="K163" s="168"/>
      <c r="L163" s="169"/>
      <c r="M163" s="170" t="s">
        <v>1</v>
      </c>
      <c r="N163" s="171" t="s">
        <v>42</v>
      </c>
      <c r="O163" s="154">
        <v>0</v>
      </c>
      <c r="P163" s="154">
        <f t="shared" si="11"/>
        <v>0</v>
      </c>
      <c r="Q163" s="154">
        <v>0</v>
      </c>
      <c r="R163" s="154">
        <f t="shared" si="12"/>
        <v>0</v>
      </c>
      <c r="S163" s="154">
        <v>0</v>
      </c>
      <c r="T163" s="155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6" t="s">
        <v>208</v>
      </c>
      <c r="AT163" s="156" t="s">
        <v>281</v>
      </c>
      <c r="AU163" s="156" t="s">
        <v>150</v>
      </c>
      <c r="AY163" s="14" t="s">
        <v>142</v>
      </c>
      <c r="BE163" s="157">
        <f t="shared" si="14"/>
        <v>0</v>
      </c>
      <c r="BF163" s="157">
        <f t="shared" si="15"/>
        <v>16.5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4" t="s">
        <v>150</v>
      </c>
      <c r="BK163" s="157">
        <f t="shared" si="19"/>
        <v>16.5</v>
      </c>
      <c r="BL163" s="14" t="s">
        <v>175</v>
      </c>
      <c r="BM163" s="156" t="s">
        <v>421</v>
      </c>
    </row>
    <row r="164" spans="1:65" s="2" customFormat="1" ht="24.2" customHeight="1">
      <c r="A164" s="26"/>
      <c r="B164" s="144"/>
      <c r="C164" s="145" t="s">
        <v>422</v>
      </c>
      <c r="D164" s="145" t="s">
        <v>145</v>
      </c>
      <c r="E164" s="146" t="s">
        <v>1945</v>
      </c>
      <c r="F164" s="147" t="s">
        <v>1946</v>
      </c>
      <c r="G164" s="148" t="s">
        <v>1176</v>
      </c>
      <c r="H164" s="149">
        <v>56.792999999999999</v>
      </c>
      <c r="I164" s="150">
        <v>3.3</v>
      </c>
      <c r="J164" s="150">
        <f t="shared" si="10"/>
        <v>187.42</v>
      </c>
      <c r="K164" s="151"/>
      <c r="L164" s="27"/>
      <c r="M164" s="152" t="s">
        <v>1</v>
      </c>
      <c r="N164" s="153" t="s">
        <v>42</v>
      </c>
      <c r="O164" s="154">
        <v>0</v>
      </c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6" t="s">
        <v>175</v>
      </c>
      <c r="AT164" s="156" t="s">
        <v>145</v>
      </c>
      <c r="AU164" s="156" t="s">
        <v>150</v>
      </c>
      <c r="AY164" s="14" t="s">
        <v>142</v>
      </c>
      <c r="BE164" s="157">
        <f t="shared" si="14"/>
        <v>0</v>
      </c>
      <c r="BF164" s="157">
        <f t="shared" si="15"/>
        <v>187.42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4" t="s">
        <v>150</v>
      </c>
      <c r="BK164" s="157">
        <f t="shared" si="19"/>
        <v>187.42</v>
      </c>
      <c r="BL164" s="14" t="s">
        <v>175</v>
      </c>
      <c r="BM164" s="156" t="s">
        <v>425</v>
      </c>
    </row>
    <row r="165" spans="1:65" s="12" customFormat="1" ht="22.9" customHeight="1">
      <c r="B165" s="132"/>
      <c r="D165" s="133" t="s">
        <v>75</v>
      </c>
      <c r="E165" s="142" t="s">
        <v>1947</v>
      </c>
      <c r="F165" s="142" t="s">
        <v>1948</v>
      </c>
      <c r="J165" s="143">
        <f>BK165</f>
        <v>1278.9200000000003</v>
      </c>
      <c r="L165" s="132"/>
      <c r="M165" s="136"/>
      <c r="N165" s="137"/>
      <c r="O165" s="137"/>
      <c r="P165" s="138">
        <f>SUM(P166:P172)</f>
        <v>0</v>
      </c>
      <c r="Q165" s="137"/>
      <c r="R165" s="138">
        <f>SUM(R166:R172)</f>
        <v>0</v>
      </c>
      <c r="S165" s="137"/>
      <c r="T165" s="139">
        <f>SUM(T166:T172)</f>
        <v>0</v>
      </c>
      <c r="AR165" s="133" t="s">
        <v>150</v>
      </c>
      <c r="AT165" s="140" t="s">
        <v>75</v>
      </c>
      <c r="AU165" s="140" t="s">
        <v>84</v>
      </c>
      <c r="AY165" s="133" t="s">
        <v>142</v>
      </c>
      <c r="BK165" s="141">
        <f>SUM(BK166:BK172)</f>
        <v>1278.9200000000003</v>
      </c>
    </row>
    <row r="166" spans="1:65" s="2" customFormat="1" ht="24.2" customHeight="1">
      <c r="A166" s="26"/>
      <c r="B166" s="144"/>
      <c r="C166" s="145" t="s">
        <v>222</v>
      </c>
      <c r="D166" s="145" t="s">
        <v>145</v>
      </c>
      <c r="E166" s="146" t="s">
        <v>1949</v>
      </c>
      <c r="F166" s="147" t="s">
        <v>1950</v>
      </c>
      <c r="G166" s="148" t="s">
        <v>303</v>
      </c>
      <c r="H166" s="149">
        <v>1</v>
      </c>
      <c r="I166" s="150">
        <v>85.8</v>
      </c>
      <c r="J166" s="150">
        <f t="shared" ref="J166:J172" si="20">ROUND(I166*H166,2)</f>
        <v>85.8</v>
      </c>
      <c r="K166" s="151"/>
      <c r="L166" s="27"/>
      <c r="M166" s="152" t="s">
        <v>1</v>
      </c>
      <c r="N166" s="153" t="s">
        <v>42</v>
      </c>
      <c r="O166" s="154">
        <v>0</v>
      </c>
      <c r="P166" s="154">
        <f t="shared" ref="P166:P172" si="21">O166*H166</f>
        <v>0</v>
      </c>
      <c r="Q166" s="154">
        <v>0</v>
      </c>
      <c r="R166" s="154">
        <f t="shared" ref="R166:R172" si="22">Q166*H166</f>
        <v>0</v>
      </c>
      <c r="S166" s="154">
        <v>0</v>
      </c>
      <c r="T166" s="155">
        <f t="shared" ref="T166:T172" si="23"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6" t="s">
        <v>175</v>
      </c>
      <c r="AT166" s="156" t="s">
        <v>145</v>
      </c>
      <c r="AU166" s="156" t="s">
        <v>150</v>
      </c>
      <c r="AY166" s="14" t="s">
        <v>142</v>
      </c>
      <c r="BE166" s="157">
        <f t="shared" ref="BE166:BE172" si="24">IF(N166="základná",J166,0)</f>
        <v>0</v>
      </c>
      <c r="BF166" s="157">
        <f t="shared" ref="BF166:BF172" si="25">IF(N166="znížená",J166,0)</f>
        <v>85.8</v>
      </c>
      <c r="BG166" s="157">
        <f t="shared" ref="BG166:BG172" si="26">IF(N166="zákl. prenesená",J166,0)</f>
        <v>0</v>
      </c>
      <c r="BH166" s="157">
        <f t="shared" ref="BH166:BH172" si="27">IF(N166="zníž. prenesená",J166,0)</f>
        <v>0</v>
      </c>
      <c r="BI166" s="157">
        <f t="shared" ref="BI166:BI172" si="28">IF(N166="nulová",J166,0)</f>
        <v>0</v>
      </c>
      <c r="BJ166" s="14" t="s">
        <v>150</v>
      </c>
      <c r="BK166" s="157">
        <f t="shared" ref="BK166:BK172" si="29">ROUND(I166*H166,2)</f>
        <v>85.8</v>
      </c>
      <c r="BL166" s="14" t="s">
        <v>175</v>
      </c>
      <c r="BM166" s="156" t="s">
        <v>428</v>
      </c>
    </row>
    <row r="167" spans="1:65" s="2" customFormat="1" ht="24.2" customHeight="1">
      <c r="A167" s="26"/>
      <c r="B167" s="144"/>
      <c r="C167" s="162" t="s">
        <v>429</v>
      </c>
      <c r="D167" s="162" t="s">
        <v>281</v>
      </c>
      <c r="E167" s="163" t="s">
        <v>1951</v>
      </c>
      <c r="F167" s="164" t="s">
        <v>1952</v>
      </c>
      <c r="G167" s="165" t="s">
        <v>303</v>
      </c>
      <c r="H167" s="166">
        <v>1</v>
      </c>
      <c r="I167" s="167">
        <v>1083.5</v>
      </c>
      <c r="J167" s="167">
        <f t="shared" si="20"/>
        <v>1083.5</v>
      </c>
      <c r="K167" s="168"/>
      <c r="L167" s="169"/>
      <c r="M167" s="170" t="s">
        <v>1</v>
      </c>
      <c r="N167" s="171" t="s">
        <v>42</v>
      </c>
      <c r="O167" s="154">
        <v>0</v>
      </c>
      <c r="P167" s="154">
        <f t="shared" si="21"/>
        <v>0</v>
      </c>
      <c r="Q167" s="154">
        <v>0</v>
      </c>
      <c r="R167" s="154">
        <f t="shared" si="22"/>
        <v>0</v>
      </c>
      <c r="S167" s="154">
        <v>0</v>
      </c>
      <c r="T167" s="155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6" t="s">
        <v>208</v>
      </c>
      <c r="AT167" s="156" t="s">
        <v>281</v>
      </c>
      <c r="AU167" s="156" t="s">
        <v>150</v>
      </c>
      <c r="AY167" s="14" t="s">
        <v>142</v>
      </c>
      <c r="BE167" s="157">
        <f t="shared" si="24"/>
        <v>0</v>
      </c>
      <c r="BF167" s="157">
        <f t="shared" si="25"/>
        <v>1083.5</v>
      </c>
      <c r="BG167" s="157">
        <f t="shared" si="26"/>
        <v>0</v>
      </c>
      <c r="BH167" s="157">
        <f t="shared" si="27"/>
        <v>0</v>
      </c>
      <c r="BI167" s="157">
        <f t="shared" si="28"/>
        <v>0</v>
      </c>
      <c r="BJ167" s="14" t="s">
        <v>150</v>
      </c>
      <c r="BK167" s="157">
        <f t="shared" si="29"/>
        <v>1083.5</v>
      </c>
      <c r="BL167" s="14" t="s">
        <v>175</v>
      </c>
      <c r="BM167" s="156" t="s">
        <v>432</v>
      </c>
    </row>
    <row r="168" spans="1:65" s="2" customFormat="1" ht="16.5" customHeight="1">
      <c r="A168" s="26"/>
      <c r="B168" s="144"/>
      <c r="C168" s="162" t="s">
        <v>228</v>
      </c>
      <c r="D168" s="162" t="s">
        <v>281</v>
      </c>
      <c r="E168" s="163" t="s">
        <v>1953</v>
      </c>
      <c r="F168" s="164" t="s">
        <v>1954</v>
      </c>
      <c r="G168" s="165" t="s">
        <v>303</v>
      </c>
      <c r="H168" s="166">
        <v>1</v>
      </c>
      <c r="I168" s="167">
        <v>48.4</v>
      </c>
      <c r="J168" s="167">
        <f t="shared" si="20"/>
        <v>48.4</v>
      </c>
      <c r="K168" s="168"/>
      <c r="L168" s="169"/>
      <c r="M168" s="170" t="s">
        <v>1</v>
      </c>
      <c r="N168" s="171" t="s">
        <v>42</v>
      </c>
      <c r="O168" s="154">
        <v>0</v>
      </c>
      <c r="P168" s="154">
        <f t="shared" si="21"/>
        <v>0</v>
      </c>
      <c r="Q168" s="154">
        <v>0</v>
      </c>
      <c r="R168" s="154">
        <f t="shared" si="22"/>
        <v>0</v>
      </c>
      <c r="S168" s="154">
        <v>0</v>
      </c>
      <c r="T168" s="155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6" t="s">
        <v>208</v>
      </c>
      <c r="AT168" s="156" t="s">
        <v>281</v>
      </c>
      <c r="AU168" s="156" t="s">
        <v>150</v>
      </c>
      <c r="AY168" s="14" t="s">
        <v>142</v>
      </c>
      <c r="BE168" s="157">
        <f t="shared" si="24"/>
        <v>0</v>
      </c>
      <c r="BF168" s="157">
        <f t="shared" si="25"/>
        <v>48.4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14" t="s">
        <v>150</v>
      </c>
      <c r="BK168" s="157">
        <f t="shared" si="29"/>
        <v>48.4</v>
      </c>
      <c r="BL168" s="14" t="s">
        <v>175</v>
      </c>
      <c r="BM168" s="156" t="s">
        <v>435</v>
      </c>
    </row>
    <row r="169" spans="1:65" s="2" customFormat="1" ht="16.5" customHeight="1">
      <c r="A169" s="26"/>
      <c r="B169" s="144"/>
      <c r="C169" s="162" t="s">
        <v>436</v>
      </c>
      <c r="D169" s="162" t="s">
        <v>281</v>
      </c>
      <c r="E169" s="163" t="s">
        <v>1955</v>
      </c>
      <c r="F169" s="164" t="s">
        <v>1956</v>
      </c>
      <c r="G169" s="165" t="s">
        <v>303</v>
      </c>
      <c r="H169" s="166">
        <v>1</v>
      </c>
      <c r="I169" s="167">
        <v>9.9</v>
      </c>
      <c r="J169" s="167">
        <f t="shared" si="20"/>
        <v>9.9</v>
      </c>
      <c r="K169" s="168"/>
      <c r="L169" s="169"/>
      <c r="M169" s="170" t="s">
        <v>1</v>
      </c>
      <c r="N169" s="171" t="s">
        <v>42</v>
      </c>
      <c r="O169" s="154">
        <v>0</v>
      </c>
      <c r="P169" s="154">
        <f t="shared" si="21"/>
        <v>0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6" t="s">
        <v>208</v>
      </c>
      <c r="AT169" s="156" t="s">
        <v>281</v>
      </c>
      <c r="AU169" s="156" t="s">
        <v>150</v>
      </c>
      <c r="AY169" s="14" t="s">
        <v>142</v>
      </c>
      <c r="BE169" s="157">
        <f t="shared" si="24"/>
        <v>0</v>
      </c>
      <c r="BF169" s="157">
        <f t="shared" si="25"/>
        <v>9.9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4" t="s">
        <v>150</v>
      </c>
      <c r="BK169" s="157">
        <f t="shared" si="29"/>
        <v>9.9</v>
      </c>
      <c r="BL169" s="14" t="s">
        <v>175</v>
      </c>
      <c r="BM169" s="156" t="s">
        <v>439</v>
      </c>
    </row>
    <row r="170" spans="1:65" s="2" customFormat="1" ht="16.5" customHeight="1">
      <c r="A170" s="26"/>
      <c r="B170" s="144"/>
      <c r="C170" s="162" t="s">
        <v>300</v>
      </c>
      <c r="D170" s="162" t="s">
        <v>281</v>
      </c>
      <c r="E170" s="163" t="s">
        <v>1957</v>
      </c>
      <c r="F170" s="164" t="s">
        <v>1958</v>
      </c>
      <c r="G170" s="165" t="s">
        <v>303</v>
      </c>
      <c r="H170" s="166">
        <v>1</v>
      </c>
      <c r="I170" s="167">
        <v>31.9</v>
      </c>
      <c r="J170" s="167">
        <f t="shared" si="20"/>
        <v>31.9</v>
      </c>
      <c r="K170" s="168"/>
      <c r="L170" s="169"/>
      <c r="M170" s="170" t="s">
        <v>1</v>
      </c>
      <c r="N170" s="171" t="s">
        <v>42</v>
      </c>
      <c r="O170" s="154">
        <v>0</v>
      </c>
      <c r="P170" s="154">
        <f t="shared" si="21"/>
        <v>0</v>
      </c>
      <c r="Q170" s="154">
        <v>0</v>
      </c>
      <c r="R170" s="154">
        <f t="shared" si="22"/>
        <v>0</v>
      </c>
      <c r="S170" s="154">
        <v>0</v>
      </c>
      <c r="T170" s="155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6" t="s">
        <v>208</v>
      </c>
      <c r="AT170" s="156" t="s">
        <v>281</v>
      </c>
      <c r="AU170" s="156" t="s">
        <v>150</v>
      </c>
      <c r="AY170" s="14" t="s">
        <v>142</v>
      </c>
      <c r="BE170" s="157">
        <f t="shared" si="24"/>
        <v>0</v>
      </c>
      <c r="BF170" s="157">
        <f t="shared" si="25"/>
        <v>31.9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4" t="s">
        <v>150</v>
      </c>
      <c r="BK170" s="157">
        <f t="shared" si="29"/>
        <v>31.9</v>
      </c>
      <c r="BL170" s="14" t="s">
        <v>175</v>
      </c>
      <c r="BM170" s="156" t="s">
        <v>442</v>
      </c>
    </row>
    <row r="171" spans="1:65" s="2" customFormat="1" ht="24.2" customHeight="1">
      <c r="A171" s="26"/>
      <c r="B171" s="144"/>
      <c r="C171" s="145" t="s">
        <v>443</v>
      </c>
      <c r="D171" s="145" t="s">
        <v>145</v>
      </c>
      <c r="E171" s="146" t="s">
        <v>1959</v>
      </c>
      <c r="F171" s="147" t="s">
        <v>1960</v>
      </c>
      <c r="G171" s="148" t="s">
        <v>303</v>
      </c>
      <c r="H171" s="149">
        <v>1</v>
      </c>
      <c r="I171" s="150">
        <v>5.5</v>
      </c>
      <c r="J171" s="150">
        <f t="shared" si="20"/>
        <v>5.5</v>
      </c>
      <c r="K171" s="151"/>
      <c r="L171" s="27"/>
      <c r="M171" s="152" t="s">
        <v>1</v>
      </c>
      <c r="N171" s="153" t="s">
        <v>42</v>
      </c>
      <c r="O171" s="154">
        <v>0</v>
      </c>
      <c r="P171" s="154">
        <f t="shared" si="21"/>
        <v>0</v>
      </c>
      <c r="Q171" s="154">
        <v>0</v>
      </c>
      <c r="R171" s="154">
        <f t="shared" si="22"/>
        <v>0</v>
      </c>
      <c r="S171" s="154">
        <v>0</v>
      </c>
      <c r="T171" s="155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6" t="s">
        <v>175</v>
      </c>
      <c r="AT171" s="156" t="s">
        <v>145</v>
      </c>
      <c r="AU171" s="156" t="s">
        <v>150</v>
      </c>
      <c r="AY171" s="14" t="s">
        <v>142</v>
      </c>
      <c r="BE171" s="157">
        <f t="shared" si="24"/>
        <v>0</v>
      </c>
      <c r="BF171" s="157">
        <f t="shared" si="25"/>
        <v>5.5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4" t="s">
        <v>150</v>
      </c>
      <c r="BK171" s="157">
        <f t="shared" si="29"/>
        <v>5.5</v>
      </c>
      <c r="BL171" s="14" t="s">
        <v>175</v>
      </c>
      <c r="BM171" s="156" t="s">
        <v>446</v>
      </c>
    </row>
    <row r="172" spans="1:65" s="2" customFormat="1" ht="21.75" customHeight="1">
      <c r="A172" s="26"/>
      <c r="B172" s="144"/>
      <c r="C172" s="145" t="s">
        <v>304</v>
      </c>
      <c r="D172" s="145" t="s">
        <v>145</v>
      </c>
      <c r="E172" s="146" t="s">
        <v>1961</v>
      </c>
      <c r="F172" s="147" t="s">
        <v>1962</v>
      </c>
      <c r="G172" s="148" t="s">
        <v>1176</v>
      </c>
      <c r="H172" s="149">
        <v>12.65</v>
      </c>
      <c r="I172" s="150">
        <v>1.1000000000000001</v>
      </c>
      <c r="J172" s="150">
        <f t="shared" si="20"/>
        <v>13.92</v>
      </c>
      <c r="K172" s="151"/>
      <c r="L172" s="27"/>
      <c r="M172" s="152" t="s">
        <v>1</v>
      </c>
      <c r="N172" s="153" t="s">
        <v>42</v>
      </c>
      <c r="O172" s="154">
        <v>0</v>
      </c>
      <c r="P172" s="154">
        <f t="shared" si="21"/>
        <v>0</v>
      </c>
      <c r="Q172" s="154">
        <v>0</v>
      </c>
      <c r="R172" s="154">
        <f t="shared" si="22"/>
        <v>0</v>
      </c>
      <c r="S172" s="154">
        <v>0</v>
      </c>
      <c r="T172" s="155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6" t="s">
        <v>175</v>
      </c>
      <c r="AT172" s="156" t="s">
        <v>145</v>
      </c>
      <c r="AU172" s="156" t="s">
        <v>150</v>
      </c>
      <c r="AY172" s="14" t="s">
        <v>142</v>
      </c>
      <c r="BE172" s="157">
        <f t="shared" si="24"/>
        <v>0</v>
      </c>
      <c r="BF172" s="157">
        <f t="shared" si="25"/>
        <v>13.92</v>
      </c>
      <c r="BG172" s="157">
        <f t="shared" si="26"/>
        <v>0</v>
      </c>
      <c r="BH172" s="157">
        <f t="shared" si="27"/>
        <v>0</v>
      </c>
      <c r="BI172" s="157">
        <f t="shared" si="28"/>
        <v>0</v>
      </c>
      <c r="BJ172" s="14" t="s">
        <v>150</v>
      </c>
      <c r="BK172" s="157">
        <f t="shared" si="29"/>
        <v>13.92</v>
      </c>
      <c r="BL172" s="14" t="s">
        <v>175</v>
      </c>
      <c r="BM172" s="156" t="s">
        <v>449</v>
      </c>
    </row>
    <row r="173" spans="1:65" s="12" customFormat="1" ht="22.9" customHeight="1">
      <c r="B173" s="132"/>
      <c r="D173" s="133" t="s">
        <v>75</v>
      </c>
      <c r="E173" s="142" t="s">
        <v>1963</v>
      </c>
      <c r="F173" s="142" t="s">
        <v>1964</v>
      </c>
      <c r="J173" s="143">
        <f>BK173</f>
        <v>12818.869999999997</v>
      </c>
      <c r="L173" s="132"/>
      <c r="M173" s="136"/>
      <c r="N173" s="137"/>
      <c r="O173" s="137"/>
      <c r="P173" s="138">
        <f>SUM(P174:P183)</f>
        <v>0</v>
      </c>
      <c r="Q173" s="137"/>
      <c r="R173" s="138">
        <f>SUM(R174:R183)</f>
        <v>0.1085</v>
      </c>
      <c r="S173" s="137"/>
      <c r="T173" s="139">
        <f>SUM(T174:T183)</f>
        <v>0</v>
      </c>
      <c r="AR173" s="133" t="s">
        <v>150</v>
      </c>
      <c r="AT173" s="140" t="s">
        <v>75</v>
      </c>
      <c r="AU173" s="140" t="s">
        <v>84</v>
      </c>
      <c r="AY173" s="133" t="s">
        <v>142</v>
      </c>
      <c r="BK173" s="141">
        <f>SUM(BK174:BK183)</f>
        <v>12818.869999999997</v>
      </c>
    </row>
    <row r="174" spans="1:65" s="2" customFormat="1" ht="24.2" customHeight="1">
      <c r="A174" s="26"/>
      <c r="B174" s="144"/>
      <c r="C174" s="145" t="s">
        <v>450</v>
      </c>
      <c r="D174" s="145" t="s">
        <v>145</v>
      </c>
      <c r="E174" s="146" t="s">
        <v>1965</v>
      </c>
      <c r="F174" s="147" t="s">
        <v>1966</v>
      </c>
      <c r="G174" s="148" t="s">
        <v>217</v>
      </c>
      <c r="H174" s="149">
        <v>10</v>
      </c>
      <c r="I174" s="150">
        <v>23.1</v>
      </c>
      <c r="J174" s="150">
        <f t="shared" ref="J174:J183" si="30">ROUND(I174*H174,2)</f>
        <v>231</v>
      </c>
      <c r="K174" s="151"/>
      <c r="L174" s="27"/>
      <c r="M174" s="152" t="s">
        <v>1</v>
      </c>
      <c r="N174" s="153" t="s">
        <v>42</v>
      </c>
      <c r="O174" s="154">
        <v>0</v>
      </c>
      <c r="P174" s="154">
        <f t="shared" ref="P174:P183" si="31">O174*H174</f>
        <v>0</v>
      </c>
      <c r="Q174" s="154">
        <v>0</v>
      </c>
      <c r="R174" s="154">
        <f t="shared" ref="R174:R183" si="32">Q174*H174</f>
        <v>0</v>
      </c>
      <c r="S174" s="154">
        <v>0</v>
      </c>
      <c r="T174" s="155">
        <f t="shared" ref="T174:T183" si="33"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6" t="s">
        <v>175</v>
      </c>
      <c r="AT174" s="156" t="s">
        <v>145</v>
      </c>
      <c r="AU174" s="156" t="s">
        <v>150</v>
      </c>
      <c r="AY174" s="14" t="s">
        <v>142</v>
      </c>
      <c r="BE174" s="157">
        <f t="shared" ref="BE174:BE183" si="34">IF(N174="základná",J174,0)</f>
        <v>0</v>
      </c>
      <c r="BF174" s="157">
        <f t="shared" ref="BF174:BF183" si="35">IF(N174="znížená",J174,0)</f>
        <v>231</v>
      </c>
      <c r="BG174" s="157">
        <f t="shared" ref="BG174:BG183" si="36">IF(N174="zákl. prenesená",J174,0)</f>
        <v>0</v>
      </c>
      <c r="BH174" s="157">
        <f t="shared" ref="BH174:BH183" si="37">IF(N174="zníž. prenesená",J174,0)</f>
        <v>0</v>
      </c>
      <c r="BI174" s="157">
        <f t="shared" ref="BI174:BI183" si="38">IF(N174="nulová",J174,0)</f>
        <v>0</v>
      </c>
      <c r="BJ174" s="14" t="s">
        <v>150</v>
      </c>
      <c r="BK174" s="157">
        <f t="shared" ref="BK174:BK183" si="39">ROUND(I174*H174,2)</f>
        <v>231</v>
      </c>
      <c r="BL174" s="14" t="s">
        <v>175</v>
      </c>
      <c r="BM174" s="156" t="s">
        <v>453</v>
      </c>
    </row>
    <row r="175" spans="1:65" s="2" customFormat="1" ht="24.2" customHeight="1">
      <c r="A175" s="26"/>
      <c r="B175" s="144"/>
      <c r="C175" s="145" t="s">
        <v>308</v>
      </c>
      <c r="D175" s="145" t="s">
        <v>145</v>
      </c>
      <c r="E175" s="146" t="s">
        <v>1967</v>
      </c>
      <c r="F175" s="147" t="s">
        <v>1968</v>
      </c>
      <c r="G175" s="148" t="s">
        <v>217</v>
      </c>
      <c r="H175" s="149">
        <v>34</v>
      </c>
      <c r="I175" s="150">
        <v>30.8</v>
      </c>
      <c r="J175" s="150">
        <f t="shared" si="30"/>
        <v>1047.2</v>
      </c>
      <c r="K175" s="151"/>
      <c r="L175" s="27"/>
      <c r="M175" s="152" t="s">
        <v>1</v>
      </c>
      <c r="N175" s="153" t="s">
        <v>42</v>
      </c>
      <c r="O175" s="154">
        <v>0</v>
      </c>
      <c r="P175" s="154">
        <f t="shared" si="31"/>
        <v>0</v>
      </c>
      <c r="Q175" s="154">
        <v>0</v>
      </c>
      <c r="R175" s="154">
        <f t="shared" si="32"/>
        <v>0</v>
      </c>
      <c r="S175" s="154">
        <v>0</v>
      </c>
      <c r="T175" s="155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6" t="s">
        <v>175</v>
      </c>
      <c r="AT175" s="156" t="s">
        <v>145</v>
      </c>
      <c r="AU175" s="156" t="s">
        <v>150</v>
      </c>
      <c r="AY175" s="14" t="s">
        <v>142</v>
      </c>
      <c r="BE175" s="157">
        <f t="shared" si="34"/>
        <v>0</v>
      </c>
      <c r="BF175" s="157">
        <f t="shared" si="35"/>
        <v>1047.2</v>
      </c>
      <c r="BG175" s="157">
        <f t="shared" si="36"/>
        <v>0</v>
      </c>
      <c r="BH175" s="157">
        <f t="shared" si="37"/>
        <v>0</v>
      </c>
      <c r="BI175" s="157">
        <f t="shared" si="38"/>
        <v>0</v>
      </c>
      <c r="BJ175" s="14" t="s">
        <v>150</v>
      </c>
      <c r="BK175" s="157">
        <f t="shared" si="39"/>
        <v>1047.2</v>
      </c>
      <c r="BL175" s="14" t="s">
        <v>175</v>
      </c>
      <c r="BM175" s="156" t="s">
        <v>477</v>
      </c>
    </row>
    <row r="176" spans="1:65" s="2" customFormat="1" ht="24.2" customHeight="1">
      <c r="A176" s="26"/>
      <c r="B176" s="144"/>
      <c r="C176" s="145" t="s">
        <v>478</v>
      </c>
      <c r="D176" s="145" t="s">
        <v>145</v>
      </c>
      <c r="E176" s="146" t="s">
        <v>1969</v>
      </c>
      <c r="F176" s="147" t="s">
        <v>1970</v>
      </c>
      <c r="G176" s="148" t="s">
        <v>217</v>
      </c>
      <c r="H176" s="149">
        <v>49</v>
      </c>
      <c r="I176" s="150">
        <v>48.4</v>
      </c>
      <c r="J176" s="150">
        <f t="shared" si="30"/>
        <v>2371.6</v>
      </c>
      <c r="K176" s="151"/>
      <c r="L176" s="27"/>
      <c r="M176" s="152" t="s">
        <v>1</v>
      </c>
      <c r="N176" s="153" t="s">
        <v>42</v>
      </c>
      <c r="O176" s="154">
        <v>0</v>
      </c>
      <c r="P176" s="154">
        <f t="shared" si="31"/>
        <v>0</v>
      </c>
      <c r="Q176" s="154">
        <v>0</v>
      </c>
      <c r="R176" s="154">
        <f t="shared" si="32"/>
        <v>0</v>
      </c>
      <c r="S176" s="154">
        <v>0</v>
      </c>
      <c r="T176" s="155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6" t="s">
        <v>175</v>
      </c>
      <c r="AT176" s="156" t="s">
        <v>145</v>
      </c>
      <c r="AU176" s="156" t="s">
        <v>150</v>
      </c>
      <c r="AY176" s="14" t="s">
        <v>142</v>
      </c>
      <c r="BE176" s="157">
        <f t="shared" si="34"/>
        <v>0</v>
      </c>
      <c r="BF176" s="157">
        <f t="shared" si="35"/>
        <v>2371.6</v>
      </c>
      <c r="BG176" s="157">
        <f t="shared" si="36"/>
        <v>0</v>
      </c>
      <c r="BH176" s="157">
        <f t="shared" si="37"/>
        <v>0</v>
      </c>
      <c r="BI176" s="157">
        <f t="shared" si="38"/>
        <v>0</v>
      </c>
      <c r="BJ176" s="14" t="s">
        <v>150</v>
      </c>
      <c r="BK176" s="157">
        <f t="shared" si="39"/>
        <v>2371.6</v>
      </c>
      <c r="BL176" s="14" t="s">
        <v>175</v>
      </c>
      <c r="BM176" s="156" t="s">
        <v>481</v>
      </c>
    </row>
    <row r="177" spans="1:65" s="2" customFormat="1" ht="24.2" customHeight="1">
      <c r="A177" s="26"/>
      <c r="B177" s="144"/>
      <c r="C177" s="145" t="s">
        <v>774</v>
      </c>
      <c r="D177" s="172" t="s">
        <v>145</v>
      </c>
      <c r="E177" s="146" t="s">
        <v>1971</v>
      </c>
      <c r="F177" s="147" t="s">
        <v>1972</v>
      </c>
      <c r="G177" s="148" t="s">
        <v>217</v>
      </c>
      <c r="H177" s="149">
        <v>62</v>
      </c>
      <c r="I177" s="150">
        <v>57.42</v>
      </c>
      <c r="J177" s="150">
        <f t="shared" si="30"/>
        <v>3560.04</v>
      </c>
      <c r="K177" s="151"/>
      <c r="L177" s="27"/>
      <c r="M177" s="152" t="s">
        <v>1</v>
      </c>
      <c r="N177" s="153" t="s">
        <v>42</v>
      </c>
      <c r="O177" s="154">
        <v>0</v>
      </c>
      <c r="P177" s="154">
        <f t="shared" si="31"/>
        <v>0</v>
      </c>
      <c r="Q177" s="154">
        <v>1.75E-3</v>
      </c>
      <c r="R177" s="154">
        <f t="shared" si="32"/>
        <v>0.1085</v>
      </c>
      <c r="S177" s="154">
        <v>0</v>
      </c>
      <c r="T177" s="155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6" t="s">
        <v>175</v>
      </c>
      <c r="AT177" s="156" t="s">
        <v>145</v>
      </c>
      <c r="AU177" s="156" t="s">
        <v>150</v>
      </c>
      <c r="AY177" s="14" t="s">
        <v>142</v>
      </c>
      <c r="BE177" s="157">
        <f t="shared" si="34"/>
        <v>0</v>
      </c>
      <c r="BF177" s="157">
        <f t="shared" si="35"/>
        <v>3560.04</v>
      </c>
      <c r="BG177" s="157">
        <f t="shared" si="36"/>
        <v>0</v>
      </c>
      <c r="BH177" s="157">
        <f t="shared" si="37"/>
        <v>0</v>
      </c>
      <c r="BI177" s="157">
        <f t="shared" si="38"/>
        <v>0</v>
      </c>
      <c r="BJ177" s="14" t="s">
        <v>150</v>
      </c>
      <c r="BK177" s="157">
        <f t="shared" si="39"/>
        <v>3560.04</v>
      </c>
      <c r="BL177" s="14" t="s">
        <v>175</v>
      </c>
      <c r="BM177" s="156" t="s">
        <v>1973</v>
      </c>
    </row>
    <row r="178" spans="1:65" s="2" customFormat="1" ht="24.2" customHeight="1">
      <c r="A178" s="26"/>
      <c r="B178" s="144"/>
      <c r="C178" s="145" t="s">
        <v>311</v>
      </c>
      <c r="D178" s="145" t="s">
        <v>145</v>
      </c>
      <c r="E178" s="146" t="s">
        <v>1974</v>
      </c>
      <c r="F178" s="147" t="s">
        <v>1975</v>
      </c>
      <c r="G178" s="148" t="s">
        <v>806</v>
      </c>
      <c r="H178" s="149">
        <v>1</v>
      </c>
      <c r="I178" s="150">
        <v>2805</v>
      </c>
      <c r="J178" s="150">
        <f t="shared" si="30"/>
        <v>2805</v>
      </c>
      <c r="K178" s="151"/>
      <c r="L178" s="27"/>
      <c r="M178" s="152" t="s">
        <v>1</v>
      </c>
      <c r="N178" s="153" t="s">
        <v>42</v>
      </c>
      <c r="O178" s="154">
        <v>0</v>
      </c>
      <c r="P178" s="154">
        <f t="shared" si="31"/>
        <v>0</v>
      </c>
      <c r="Q178" s="154">
        <v>0</v>
      </c>
      <c r="R178" s="154">
        <f t="shared" si="32"/>
        <v>0</v>
      </c>
      <c r="S178" s="154">
        <v>0</v>
      </c>
      <c r="T178" s="155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6" t="s">
        <v>175</v>
      </c>
      <c r="AT178" s="156" t="s">
        <v>145</v>
      </c>
      <c r="AU178" s="156" t="s">
        <v>150</v>
      </c>
      <c r="AY178" s="14" t="s">
        <v>142</v>
      </c>
      <c r="BE178" s="157">
        <f t="shared" si="34"/>
        <v>0</v>
      </c>
      <c r="BF178" s="157">
        <f t="shared" si="35"/>
        <v>2805</v>
      </c>
      <c r="BG178" s="157">
        <f t="shared" si="36"/>
        <v>0</v>
      </c>
      <c r="BH178" s="157">
        <f t="shared" si="37"/>
        <v>0</v>
      </c>
      <c r="BI178" s="157">
        <f t="shared" si="38"/>
        <v>0</v>
      </c>
      <c r="BJ178" s="14" t="s">
        <v>150</v>
      </c>
      <c r="BK178" s="157">
        <f t="shared" si="39"/>
        <v>2805</v>
      </c>
      <c r="BL178" s="14" t="s">
        <v>175</v>
      </c>
      <c r="BM178" s="156" t="s">
        <v>484</v>
      </c>
    </row>
    <row r="179" spans="1:65" s="2" customFormat="1" ht="24.2" customHeight="1">
      <c r="A179" s="26"/>
      <c r="B179" s="144"/>
      <c r="C179" s="145" t="s">
        <v>782</v>
      </c>
      <c r="D179" s="172" t="s">
        <v>145</v>
      </c>
      <c r="E179" s="146" t="s">
        <v>1976</v>
      </c>
      <c r="F179" s="147" t="s">
        <v>1977</v>
      </c>
      <c r="G179" s="148" t="s">
        <v>806</v>
      </c>
      <c r="H179" s="149">
        <v>1</v>
      </c>
      <c r="I179" s="150">
        <v>1039.96</v>
      </c>
      <c r="J179" s="150">
        <f t="shared" si="30"/>
        <v>1039.96</v>
      </c>
      <c r="K179" s="151"/>
      <c r="L179" s="27"/>
      <c r="M179" s="152" t="s">
        <v>1</v>
      </c>
      <c r="N179" s="153" t="s">
        <v>42</v>
      </c>
      <c r="O179" s="154">
        <v>0</v>
      </c>
      <c r="P179" s="154">
        <f t="shared" si="31"/>
        <v>0</v>
      </c>
      <c r="Q179" s="154">
        <v>0</v>
      </c>
      <c r="R179" s="154">
        <f t="shared" si="32"/>
        <v>0</v>
      </c>
      <c r="S179" s="154">
        <v>0</v>
      </c>
      <c r="T179" s="155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6" t="s">
        <v>175</v>
      </c>
      <c r="AT179" s="156" t="s">
        <v>145</v>
      </c>
      <c r="AU179" s="156" t="s">
        <v>150</v>
      </c>
      <c r="AY179" s="14" t="s">
        <v>142</v>
      </c>
      <c r="BE179" s="157">
        <f t="shared" si="34"/>
        <v>0</v>
      </c>
      <c r="BF179" s="157">
        <f t="shared" si="35"/>
        <v>1039.96</v>
      </c>
      <c r="BG179" s="157">
        <f t="shared" si="36"/>
        <v>0</v>
      </c>
      <c r="BH179" s="157">
        <f t="shared" si="37"/>
        <v>0</v>
      </c>
      <c r="BI179" s="157">
        <f t="shared" si="38"/>
        <v>0</v>
      </c>
      <c r="BJ179" s="14" t="s">
        <v>150</v>
      </c>
      <c r="BK179" s="157">
        <f t="shared" si="39"/>
        <v>1039.96</v>
      </c>
      <c r="BL179" s="14" t="s">
        <v>175</v>
      </c>
      <c r="BM179" s="156" t="s">
        <v>1978</v>
      </c>
    </row>
    <row r="180" spans="1:65" s="2" customFormat="1" ht="21.75" customHeight="1">
      <c r="A180" s="26"/>
      <c r="B180" s="144"/>
      <c r="C180" s="145" t="s">
        <v>485</v>
      </c>
      <c r="D180" s="145" t="s">
        <v>145</v>
      </c>
      <c r="E180" s="146" t="s">
        <v>1979</v>
      </c>
      <c r="F180" s="147" t="s">
        <v>1980</v>
      </c>
      <c r="G180" s="148" t="s">
        <v>217</v>
      </c>
      <c r="H180" s="149">
        <v>93</v>
      </c>
      <c r="I180" s="150">
        <v>0.66</v>
      </c>
      <c r="J180" s="150">
        <f t="shared" si="30"/>
        <v>61.38</v>
      </c>
      <c r="K180" s="151"/>
      <c r="L180" s="27"/>
      <c r="M180" s="152" t="s">
        <v>1</v>
      </c>
      <c r="N180" s="153" t="s">
        <v>42</v>
      </c>
      <c r="O180" s="154">
        <v>0</v>
      </c>
      <c r="P180" s="154">
        <f t="shared" si="31"/>
        <v>0</v>
      </c>
      <c r="Q180" s="154">
        <v>0</v>
      </c>
      <c r="R180" s="154">
        <f t="shared" si="32"/>
        <v>0</v>
      </c>
      <c r="S180" s="154">
        <v>0</v>
      </c>
      <c r="T180" s="155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6" t="s">
        <v>175</v>
      </c>
      <c r="AT180" s="156" t="s">
        <v>145</v>
      </c>
      <c r="AU180" s="156" t="s">
        <v>150</v>
      </c>
      <c r="AY180" s="14" t="s">
        <v>142</v>
      </c>
      <c r="BE180" s="157">
        <f t="shared" si="34"/>
        <v>0</v>
      </c>
      <c r="BF180" s="157">
        <f t="shared" si="35"/>
        <v>61.38</v>
      </c>
      <c r="BG180" s="157">
        <f t="shared" si="36"/>
        <v>0</v>
      </c>
      <c r="BH180" s="157">
        <f t="shared" si="37"/>
        <v>0</v>
      </c>
      <c r="BI180" s="157">
        <f t="shared" si="38"/>
        <v>0</v>
      </c>
      <c r="BJ180" s="14" t="s">
        <v>150</v>
      </c>
      <c r="BK180" s="157">
        <f t="shared" si="39"/>
        <v>61.38</v>
      </c>
      <c r="BL180" s="14" t="s">
        <v>175</v>
      </c>
      <c r="BM180" s="156" t="s">
        <v>488</v>
      </c>
    </row>
    <row r="181" spans="1:65" s="2" customFormat="1" ht="21.75" customHeight="1">
      <c r="A181" s="26"/>
      <c r="B181" s="144"/>
      <c r="C181" s="145" t="s">
        <v>315</v>
      </c>
      <c r="D181" s="145" t="s">
        <v>145</v>
      </c>
      <c r="E181" s="146" t="s">
        <v>1981</v>
      </c>
      <c r="F181" s="147" t="s">
        <v>1982</v>
      </c>
      <c r="G181" s="148" t="s">
        <v>217</v>
      </c>
      <c r="H181" s="149">
        <v>74</v>
      </c>
      <c r="I181" s="150">
        <v>0.77</v>
      </c>
      <c r="J181" s="150">
        <f t="shared" si="30"/>
        <v>56.98</v>
      </c>
      <c r="K181" s="151"/>
      <c r="L181" s="27"/>
      <c r="M181" s="152" t="s">
        <v>1</v>
      </c>
      <c r="N181" s="153" t="s">
        <v>42</v>
      </c>
      <c r="O181" s="154">
        <v>0</v>
      </c>
      <c r="P181" s="154">
        <f t="shared" si="31"/>
        <v>0</v>
      </c>
      <c r="Q181" s="154">
        <v>0</v>
      </c>
      <c r="R181" s="154">
        <f t="shared" si="32"/>
        <v>0</v>
      </c>
      <c r="S181" s="154">
        <v>0</v>
      </c>
      <c r="T181" s="155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6" t="s">
        <v>175</v>
      </c>
      <c r="AT181" s="156" t="s">
        <v>145</v>
      </c>
      <c r="AU181" s="156" t="s">
        <v>150</v>
      </c>
      <c r="AY181" s="14" t="s">
        <v>142</v>
      </c>
      <c r="BE181" s="157">
        <f t="shared" si="34"/>
        <v>0</v>
      </c>
      <c r="BF181" s="157">
        <f t="shared" si="35"/>
        <v>56.98</v>
      </c>
      <c r="BG181" s="157">
        <f t="shared" si="36"/>
        <v>0</v>
      </c>
      <c r="BH181" s="157">
        <f t="shared" si="37"/>
        <v>0</v>
      </c>
      <c r="BI181" s="157">
        <f t="shared" si="38"/>
        <v>0</v>
      </c>
      <c r="BJ181" s="14" t="s">
        <v>150</v>
      </c>
      <c r="BK181" s="157">
        <f t="shared" si="39"/>
        <v>56.98</v>
      </c>
      <c r="BL181" s="14" t="s">
        <v>175</v>
      </c>
      <c r="BM181" s="156" t="s">
        <v>518</v>
      </c>
    </row>
    <row r="182" spans="1:65" s="2" customFormat="1" ht="16.5" customHeight="1">
      <c r="A182" s="26"/>
      <c r="B182" s="144"/>
      <c r="C182" s="145" t="s">
        <v>534</v>
      </c>
      <c r="D182" s="145" t="s">
        <v>145</v>
      </c>
      <c r="E182" s="146" t="s">
        <v>1983</v>
      </c>
      <c r="F182" s="147" t="s">
        <v>1984</v>
      </c>
      <c r="G182" s="148" t="s">
        <v>217</v>
      </c>
      <c r="H182" s="149">
        <v>3338</v>
      </c>
      <c r="I182" s="150">
        <v>0.44</v>
      </c>
      <c r="J182" s="150">
        <f t="shared" si="30"/>
        <v>1468.72</v>
      </c>
      <c r="K182" s="151"/>
      <c r="L182" s="27"/>
      <c r="M182" s="152" t="s">
        <v>1</v>
      </c>
      <c r="N182" s="153" t="s">
        <v>42</v>
      </c>
      <c r="O182" s="154">
        <v>0</v>
      </c>
      <c r="P182" s="154">
        <f t="shared" si="31"/>
        <v>0</v>
      </c>
      <c r="Q182" s="154">
        <v>0</v>
      </c>
      <c r="R182" s="154">
        <f t="shared" si="32"/>
        <v>0</v>
      </c>
      <c r="S182" s="154">
        <v>0</v>
      </c>
      <c r="T182" s="155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6" t="s">
        <v>175</v>
      </c>
      <c r="AT182" s="156" t="s">
        <v>145</v>
      </c>
      <c r="AU182" s="156" t="s">
        <v>150</v>
      </c>
      <c r="AY182" s="14" t="s">
        <v>142</v>
      </c>
      <c r="BE182" s="157">
        <f t="shared" si="34"/>
        <v>0</v>
      </c>
      <c r="BF182" s="157">
        <f t="shared" si="35"/>
        <v>1468.72</v>
      </c>
      <c r="BG182" s="157">
        <f t="shared" si="36"/>
        <v>0</v>
      </c>
      <c r="BH182" s="157">
        <f t="shared" si="37"/>
        <v>0</v>
      </c>
      <c r="BI182" s="157">
        <f t="shared" si="38"/>
        <v>0</v>
      </c>
      <c r="BJ182" s="14" t="s">
        <v>150</v>
      </c>
      <c r="BK182" s="157">
        <f t="shared" si="39"/>
        <v>1468.72</v>
      </c>
      <c r="BL182" s="14" t="s">
        <v>175</v>
      </c>
      <c r="BM182" s="156" t="s">
        <v>537</v>
      </c>
    </row>
    <row r="183" spans="1:65" s="2" customFormat="1" ht="24.2" customHeight="1">
      <c r="A183" s="26"/>
      <c r="B183" s="144"/>
      <c r="C183" s="145" t="s">
        <v>318</v>
      </c>
      <c r="D183" s="145" t="s">
        <v>145</v>
      </c>
      <c r="E183" s="146" t="s">
        <v>1985</v>
      </c>
      <c r="F183" s="147" t="s">
        <v>1986</v>
      </c>
      <c r="G183" s="148" t="s">
        <v>1176</v>
      </c>
      <c r="H183" s="149">
        <v>126.419</v>
      </c>
      <c r="I183" s="150">
        <v>1.4</v>
      </c>
      <c r="J183" s="150">
        <f t="shared" si="30"/>
        <v>176.99</v>
      </c>
      <c r="K183" s="151"/>
      <c r="L183" s="27"/>
      <c r="M183" s="152" t="s">
        <v>1</v>
      </c>
      <c r="N183" s="153" t="s">
        <v>42</v>
      </c>
      <c r="O183" s="154">
        <v>0</v>
      </c>
      <c r="P183" s="154">
        <f t="shared" si="31"/>
        <v>0</v>
      </c>
      <c r="Q183" s="154">
        <v>0</v>
      </c>
      <c r="R183" s="154">
        <f t="shared" si="32"/>
        <v>0</v>
      </c>
      <c r="S183" s="154">
        <v>0</v>
      </c>
      <c r="T183" s="155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6" t="s">
        <v>175</v>
      </c>
      <c r="AT183" s="156" t="s">
        <v>145</v>
      </c>
      <c r="AU183" s="156" t="s">
        <v>150</v>
      </c>
      <c r="AY183" s="14" t="s">
        <v>142</v>
      </c>
      <c r="BE183" s="157">
        <f t="shared" si="34"/>
        <v>0</v>
      </c>
      <c r="BF183" s="157">
        <f t="shared" si="35"/>
        <v>176.99</v>
      </c>
      <c r="BG183" s="157">
        <f t="shared" si="36"/>
        <v>0</v>
      </c>
      <c r="BH183" s="157">
        <f t="shared" si="37"/>
        <v>0</v>
      </c>
      <c r="BI183" s="157">
        <f t="shared" si="38"/>
        <v>0</v>
      </c>
      <c r="BJ183" s="14" t="s">
        <v>150</v>
      </c>
      <c r="BK183" s="157">
        <f t="shared" si="39"/>
        <v>176.99</v>
      </c>
      <c r="BL183" s="14" t="s">
        <v>175</v>
      </c>
      <c r="BM183" s="156" t="s">
        <v>540</v>
      </c>
    </row>
    <row r="184" spans="1:65" s="12" customFormat="1" ht="22.9" customHeight="1">
      <c r="B184" s="132"/>
      <c r="D184" s="133" t="s">
        <v>75</v>
      </c>
      <c r="E184" s="142" t="s">
        <v>1987</v>
      </c>
      <c r="F184" s="142" t="s">
        <v>1988</v>
      </c>
      <c r="J184" s="143">
        <f>BK184</f>
        <v>1542.7500000000005</v>
      </c>
      <c r="L184" s="132"/>
      <c r="M184" s="136"/>
      <c r="N184" s="137"/>
      <c r="O184" s="137"/>
      <c r="P184" s="138">
        <f>SUM(P185:P205)</f>
        <v>0</v>
      </c>
      <c r="Q184" s="137"/>
      <c r="R184" s="138">
        <f>SUM(R185:R205)</f>
        <v>0</v>
      </c>
      <c r="S184" s="137"/>
      <c r="T184" s="139">
        <f>SUM(T185:T205)</f>
        <v>0</v>
      </c>
      <c r="AR184" s="133" t="s">
        <v>150</v>
      </c>
      <c r="AT184" s="140" t="s">
        <v>75</v>
      </c>
      <c r="AU184" s="140" t="s">
        <v>84</v>
      </c>
      <c r="AY184" s="133" t="s">
        <v>142</v>
      </c>
      <c r="BK184" s="141">
        <f>SUM(BK185:BK205)</f>
        <v>1542.7500000000005</v>
      </c>
    </row>
    <row r="185" spans="1:65" s="2" customFormat="1" ht="16.5" customHeight="1">
      <c r="A185" s="26"/>
      <c r="B185" s="144"/>
      <c r="C185" s="145" t="s">
        <v>565</v>
      </c>
      <c r="D185" s="145" t="s">
        <v>145</v>
      </c>
      <c r="E185" s="146" t="s">
        <v>1989</v>
      </c>
      <c r="F185" s="147" t="s">
        <v>1990</v>
      </c>
      <c r="G185" s="148" t="s">
        <v>303</v>
      </c>
      <c r="H185" s="149">
        <v>13</v>
      </c>
      <c r="I185" s="150">
        <v>1.1000000000000001</v>
      </c>
      <c r="J185" s="150">
        <f t="shared" ref="J185:J205" si="40">ROUND(I185*H185,2)</f>
        <v>14.3</v>
      </c>
      <c r="K185" s="151"/>
      <c r="L185" s="27"/>
      <c r="M185" s="152" t="s">
        <v>1</v>
      </c>
      <c r="N185" s="153" t="s">
        <v>42</v>
      </c>
      <c r="O185" s="154">
        <v>0</v>
      </c>
      <c r="P185" s="154">
        <f t="shared" ref="P185:P205" si="41">O185*H185</f>
        <v>0</v>
      </c>
      <c r="Q185" s="154">
        <v>0</v>
      </c>
      <c r="R185" s="154">
        <f t="shared" ref="R185:R205" si="42">Q185*H185</f>
        <v>0</v>
      </c>
      <c r="S185" s="154">
        <v>0</v>
      </c>
      <c r="T185" s="155">
        <f t="shared" ref="T185:T205" si="43"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6" t="s">
        <v>175</v>
      </c>
      <c r="AT185" s="156" t="s">
        <v>145</v>
      </c>
      <c r="AU185" s="156" t="s">
        <v>150</v>
      </c>
      <c r="AY185" s="14" t="s">
        <v>142</v>
      </c>
      <c r="BE185" s="157">
        <f t="shared" ref="BE185:BE205" si="44">IF(N185="základná",J185,0)</f>
        <v>0</v>
      </c>
      <c r="BF185" s="157">
        <f t="shared" ref="BF185:BF205" si="45">IF(N185="znížená",J185,0)</f>
        <v>14.3</v>
      </c>
      <c r="BG185" s="157">
        <f t="shared" ref="BG185:BG205" si="46">IF(N185="zákl. prenesená",J185,0)</f>
        <v>0</v>
      </c>
      <c r="BH185" s="157">
        <f t="shared" ref="BH185:BH205" si="47">IF(N185="zníž. prenesená",J185,0)</f>
        <v>0</v>
      </c>
      <c r="BI185" s="157">
        <f t="shared" ref="BI185:BI205" si="48">IF(N185="nulová",J185,0)</f>
        <v>0</v>
      </c>
      <c r="BJ185" s="14" t="s">
        <v>150</v>
      </c>
      <c r="BK185" s="157">
        <f t="shared" ref="BK185:BK205" si="49">ROUND(I185*H185,2)</f>
        <v>14.3</v>
      </c>
      <c r="BL185" s="14" t="s">
        <v>175</v>
      </c>
      <c r="BM185" s="156" t="s">
        <v>568</v>
      </c>
    </row>
    <row r="186" spans="1:65" s="2" customFormat="1" ht="16.5" customHeight="1">
      <c r="A186" s="26"/>
      <c r="B186" s="144"/>
      <c r="C186" s="145" t="s">
        <v>322</v>
      </c>
      <c r="D186" s="145" t="s">
        <v>145</v>
      </c>
      <c r="E186" s="146" t="s">
        <v>1991</v>
      </c>
      <c r="F186" s="147" t="s">
        <v>1992</v>
      </c>
      <c r="G186" s="148" t="s">
        <v>303</v>
      </c>
      <c r="H186" s="149">
        <v>1</v>
      </c>
      <c r="I186" s="150">
        <v>1.1000000000000001</v>
      </c>
      <c r="J186" s="150">
        <f t="shared" si="40"/>
        <v>1.1000000000000001</v>
      </c>
      <c r="K186" s="151"/>
      <c r="L186" s="27"/>
      <c r="M186" s="152" t="s">
        <v>1</v>
      </c>
      <c r="N186" s="153" t="s">
        <v>42</v>
      </c>
      <c r="O186" s="154">
        <v>0</v>
      </c>
      <c r="P186" s="154">
        <f t="shared" si="41"/>
        <v>0</v>
      </c>
      <c r="Q186" s="154">
        <v>0</v>
      </c>
      <c r="R186" s="154">
        <f t="shared" si="42"/>
        <v>0</v>
      </c>
      <c r="S186" s="154">
        <v>0</v>
      </c>
      <c r="T186" s="155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6" t="s">
        <v>175</v>
      </c>
      <c r="AT186" s="156" t="s">
        <v>145</v>
      </c>
      <c r="AU186" s="156" t="s">
        <v>150</v>
      </c>
      <c r="AY186" s="14" t="s">
        <v>142</v>
      </c>
      <c r="BE186" s="157">
        <f t="shared" si="44"/>
        <v>0</v>
      </c>
      <c r="BF186" s="157">
        <f t="shared" si="45"/>
        <v>1.1000000000000001</v>
      </c>
      <c r="BG186" s="157">
        <f t="shared" si="46"/>
        <v>0</v>
      </c>
      <c r="BH186" s="157">
        <f t="shared" si="47"/>
        <v>0</v>
      </c>
      <c r="BI186" s="157">
        <f t="shared" si="48"/>
        <v>0</v>
      </c>
      <c r="BJ186" s="14" t="s">
        <v>150</v>
      </c>
      <c r="BK186" s="157">
        <f t="shared" si="49"/>
        <v>1.1000000000000001</v>
      </c>
      <c r="BL186" s="14" t="s">
        <v>175</v>
      </c>
      <c r="BM186" s="156" t="s">
        <v>571</v>
      </c>
    </row>
    <row r="187" spans="1:65" s="2" customFormat="1" ht="24.2" customHeight="1">
      <c r="A187" s="26"/>
      <c r="B187" s="144"/>
      <c r="C187" s="162" t="s">
        <v>593</v>
      </c>
      <c r="D187" s="162" t="s">
        <v>281</v>
      </c>
      <c r="E187" s="163" t="s">
        <v>1993</v>
      </c>
      <c r="F187" s="164" t="s">
        <v>1994</v>
      </c>
      <c r="G187" s="165" t="s">
        <v>303</v>
      </c>
      <c r="H187" s="166">
        <v>2</v>
      </c>
      <c r="I187" s="167">
        <v>13.2</v>
      </c>
      <c r="J187" s="167">
        <f t="shared" si="40"/>
        <v>26.4</v>
      </c>
      <c r="K187" s="168"/>
      <c r="L187" s="169"/>
      <c r="M187" s="170" t="s">
        <v>1</v>
      </c>
      <c r="N187" s="171" t="s">
        <v>42</v>
      </c>
      <c r="O187" s="154">
        <v>0</v>
      </c>
      <c r="P187" s="154">
        <f t="shared" si="41"/>
        <v>0</v>
      </c>
      <c r="Q187" s="154">
        <v>0</v>
      </c>
      <c r="R187" s="154">
        <f t="shared" si="42"/>
        <v>0</v>
      </c>
      <c r="S187" s="154">
        <v>0</v>
      </c>
      <c r="T187" s="155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6" t="s">
        <v>208</v>
      </c>
      <c r="AT187" s="156" t="s">
        <v>281</v>
      </c>
      <c r="AU187" s="156" t="s">
        <v>150</v>
      </c>
      <c r="AY187" s="14" t="s">
        <v>142</v>
      </c>
      <c r="BE187" s="157">
        <f t="shared" si="44"/>
        <v>0</v>
      </c>
      <c r="BF187" s="157">
        <f t="shared" si="45"/>
        <v>26.4</v>
      </c>
      <c r="BG187" s="157">
        <f t="shared" si="46"/>
        <v>0</v>
      </c>
      <c r="BH187" s="157">
        <f t="shared" si="47"/>
        <v>0</v>
      </c>
      <c r="BI187" s="157">
        <f t="shared" si="48"/>
        <v>0</v>
      </c>
      <c r="BJ187" s="14" t="s">
        <v>150</v>
      </c>
      <c r="BK187" s="157">
        <f t="shared" si="49"/>
        <v>26.4</v>
      </c>
      <c r="BL187" s="14" t="s">
        <v>175</v>
      </c>
      <c r="BM187" s="156" t="s">
        <v>596</v>
      </c>
    </row>
    <row r="188" spans="1:65" s="2" customFormat="1" ht="24.2" customHeight="1">
      <c r="A188" s="26"/>
      <c r="B188" s="144"/>
      <c r="C188" s="162" t="s">
        <v>343</v>
      </c>
      <c r="D188" s="162" t="s">
        <v>281</v>
      </c>
      <c r="E188" s="163" t="s">
        <v>1995</v>
      </c>
      <c r="F188" s="164" t="s">
        <v>1996</v>
      </c>
      <c r="G188" s="165" t="s">
        <v>303</v>
      </c>
      <c r="H188" s="166">
        <v>6</v>
      </c>
      <c r="I188" s="167">
        <v>8.25</v>
      </c>
      <c r="J188" s="167">
        <f t="shared" si="40"/>
        <v>49.5</v>
      </c>
      <c r="K188" s="168"/>
      <c r="L188" s="169"/>
      <c r="M188" s="170" t="s">
        <v>1</v>
      </c>
      <c r="N188" s="171" t="s">
        <v>42</v>
      </c>
      <c r="O188" s="154">
        <v>0</v>
      </c>
      <c r="P188" s="154">
        <f t="shared" si="41"/>
        <v>0</v>
      </c>
      <c r="Q188" s="154">
        <v>0</v>
      </c>
      <c r="R188" s="154">
        <f t="shared" si="42"/>
        <v>0</v>
      </c>
      <c r="S188" s="154">
        <v>0</v>
      </c>
      <c r="T188" s="155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6" t="s">
        <v>208</v>
      </c>
      <c r="AT188" s="156" t="s">
        <v>281</v>
      </c>
      <c r="AU188" s="156" t="s">
        <v>150</v>
      </c>
      <c r="AY188" s="14" t="s">
        <v>142</v>
      </c>
      <c r="BE188" s="157">
        <f t="shared" si="44"/>
        <v>0</v>
      </c>
      <c r="BF188" s="157">
        <f t="shared" si="45"/>
        <v>49.5</v>
      </c>
      <c r="BG188" s="157">
        <f t="shared" si="46"/>
        <v>0</v>
      </c>
      <c r="BH188" s="157">
        <f t="shared" si="47"/>
        <v>0</v>
      </c>
      <c r="BI188" s="157">
        <f t="shared" si="48"/>
        <v>0</v>
      </c>
      <c r="BJ188" s="14" t="s">
        <v>150</v>
      </c>
      <c r="BK188" s="157">
        <f t="shared" si="49"/>
        <v>49.5</v>
      </c>
      <c r="BL188" s="14" t="s">
        <v>175</v>
      </c>
      <c r="BM188" s="156" t="s">
        <v>605</v>
      </c>
    </row>
    <row r="189" spans="1:65" s="2" customFormat="1" ht="24.2" customHeight="1">
      <c r="A189" s="26"/>
      <c r="B189" s="144"/>
      <c r="C189" s="162" t="s">
        <v>606</v>
      </c>
      <c r="D189" s="162" t="s">
        <v>281</v>
      </c>
      <c r="E189" s="163" t="s">
        <v>1997</v>
      </c>
      <c r="F189" s="164" t="s">
        <v>1998</v>
      </c>
      <c r="G189" s="165" t="s">
        <v>303</v>
      </c>
      <c r="H189" s="166">
        <v>4</v>
      </c>
      <c r="I189" s="167">
        <v>10.45</v>
      </c>
      <c r="J189" s="167">
        <f t="shared" si="40"/>
        <v>41.8</v>
      </c>
      <c r="K189" s="168"/>
      <c r="L189" s="169"/>
      <c r="M189" s="170" t="s">
        <v>1</v>
      </c>
      <c r="N189" s="171" t="s">
        <v>42</v>
      </c>
      <c r="O189" s="154">
        <v>0</v>
      </c>
      <c r="P189" s="154">
        <f t="shared" si="41"/>
        <v>0</v>
      </c>
      <c r="Q189" s="154">
        <v>0</v>
      </c>
      <c r="R189" s="154">
        <f t="shared" si="42"/>
        <v>0</v>
      </c>
      <c r="S189" s="154">
        <v>0</v>
      </c>
      <c r="T189" s="155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6" t="s">
        <v>208</v>
      </c>
      <c r="AT189" s="156" t="s">
        <v>281</v>
      </c>
      <c r="AU189" s="156" t="s">
        <v>150</v>
      </c>
      <c r="AY189" s="14" t="s">
        <v>142</v>
      </c>
      <c r="BE189" s="157">
        <f t="shared" si="44"/>
        <v>0</v>
      </c>
      <c r="BF189" s="157">
        <f t="shared" si="45"/>
        <v>41.8</v>
      </c>
      <c r="BG189" s="157">
        <f t="shared" si="46"/>
        <v>0</v>
      </c>
      <c r="BH189" s="157">
        <f t="shared" si="47"/>
        <v>0</v>
      </c>
      <c r="BI189" s="157">
        <f t="shared" si="48"/>
        <v>0</v>
      </c>
      <c r="BJ189" s="14" t="s">
        <v>150</v>
      </c>
      <c r="BK189" s="157">
        <f t="shared" si="49"/>
        <v>41.8</v>
      </c>
      <c r="BL189" s="14" t="s">
        <v>175</v>
      </c>
      <c r="BM189" s="156" t="s">
        <v>609</v>
      </c>
    </row>
    <row r="190" spans="1:65" s="2" customFormat="1" ht="24.2" customHeight="1">
      <c r="A190" s="26"/>
      <c r="B190" s="144"/>
      <c r="C190" s="162" t="s">
        <v>347</v>
      </c>
      <c r="D190" s="162" t="s">
        <v>281</v>
      </c>
      <c r="E190" s="163" t="s">
        <v>1999</v>
      </c>
      <c r="F190" s="164" t="s">
        <v>2000</v>
      </c>
      <c r="G190" s="165" t="s">
        <v>303</v>
      </c>
      <c r="H190" s="166">
        <v>12</v>
      </c>
      <c r="I190" s="167">
        <v>9.9</v>
      </c>
      <c r="J190" s="167">
        <f t="shared" si="40"/>
        <v>118.8</v>
      </c>
      <c r="K190" s="168"/>
      <c r="L190" s="169"/>
      <c r="M190" s="170" t="s">
        <v>1</v>
      </c>
      <c r="N190" s="171" t="s">
        <v>42</v>
      </c>
      <c r="O190" s="154">
        <v>0</v>
      </c>
      <c r="P190" s="154">
        <f t="shared" si="41"/>
        <v>0</v>
      </c>
      <c r="Q190" s="154">
        <v>0</v>
      </c>
      <c r="R190" s="154">
        <f t="shared" si="42"/>
        <v>0</v>
      </c>
      <c r="S190" s="154">
        <v>0</v>
      </c>
      <c r="T190" s="155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6" t="s">
        <v>208</v>
      </c>
      <c r="AT190" s="156" t="s">
        <v>281</v>
      </c>
      <c r="AU190" s="156" t="s">
        <v>150</v>
      </c>
      <c r="AY190" s="14" t="s">
        <v>142</v>
      </c>
      <c r="BE190" s="157">
        <f t="shared" si="44"/>
        <v>0</v>
      </c>
      <c r="BF190" s="157">
        <f t="shared" si="45"/>
        <v>118.8</v>
      </c>
      <c r="BG190" s="157">
        <f t="shared" si="46"/>
        <v>0</v>
      </c>
      <c r="BH190" s="157">
        <f t="shared" si="47"/>
        <v>0</v>
      </c>
      <c r="BI190" s="157">
        <f t="shared" si="48"/>
        <v>0</v>
      </c>
      <c r="BJ190" s="14" t="s">
        <v>150</v>
      </c>
      <c r="BK190" s="157">
        <f t="shared" si="49"/>
        <v>118.8</v>
      </c>
      <c r="BL190" s="14" t="s">
        <v>175</v>
      </c>
      <c r="BM190" s="156" t="s">
        <v>612</v>
      </c>
    </row>
    <row r="191" spans="1:65" s="2" customFormat="1" ht="24.2" customHeight="1">
      <c r="A191" s="26"/>
      <c r="B191" s="144"/>
      <c r="C191" s="162" t="s">
        <v>613</v>
      </c>
      <c r="D191" s="162" t="s">
        <v>281</v>
      </c>
      <c r="E191" s="163" t="s">
        <v>2001</v>
      </c>
      <c r="F191" s="164" t="s">
        <v>2002</v>
      </c>
      <c r="G191" s="165" t="s">
        <v>303</v>
      </c>
      <c r="H191" s="166">
        <v>10</v>
      </c>
      <c r="I191" s="167">
        <v>4.7300000000000004</v>
      </c>
      <c r="J191" s="167">
        <f t="shared" si="40"/>
        <v>47.3</v>
      </c>
      <c r="K191" s="168"/>
      <c r="L191" s="169"/>
      <c r="M191" s="170" t="s">
        <v>1</v>
      </c>
      <c r="N191" s="171" t="s">
        <v>42</v>
      </c>
      <c r="O191" s="154">
        <v>0</v>
      </c>
      <c r="P191" s="154">
        <f t="shared" si="41"/>
        <v>0</v>
      </c>
      <c r="Q191" s="154">
        <v>0</v>
      </c>
      <c r="R191" s="154">
        <f t="shared" si="42"/>
        <v>0</v>
      </c>
      <c r="S191" s="154">
        <v>0</v>
      </c>
      <c r="T191" s="155">
        <f t="shared" si="4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6" t="s">
        <v>208</v>
      </c>
      <c r="AT191" s="156" t="s">
        <v>281</v>
      </c>
      <c r="AU191" s="156" t="s">
        <v>150</v>
      </c>
      <c r="AY191" s="14" t="s">
        <v>142</v>
      </c>
      <c r="BE191" s="157">
        <f t="shared" si="44"/>
        <v>0</v>
      </c>
      <c r="BF191" s="157">
        <f t="shared" si="45"/>
        <v>47.3</v>
      </c>
      <c r="BG191" s="157">
        <f t="shared" si="46"/>
        <v>0</v>
      </c>
      <c r="BH191" s="157">
        <f t="shared" si="47"/>
        <v>0</v>
      </c>
      <c r="BI191" s="157">
        <f t="shared" si="48"/>
        <v>0</v>
      </c>
      <c r="BJ191" s="14" t="s">
        <v>150</v>
      </c>
      <c r="BK191" s="157">
        <f t="shared" si="49"/>
        <v>47.3</v>
      </c>
      <c r="BL191" s="14" t="s">
        <v>175</v>
      </c>
      <c r="BM191" s="156" t="s">
        <v>616</v>
      </c>
    </row>
    <row r="192" spans="1:65" s="2" customFormat="1" ht="24.2" customHeight="1">
      <c r="A192" s="26"/>
      <c r="B192" s="144"/>
      <c r="C192" s="162" t="s">
        <v>354</v>
      </c>
      <c r="D192" s="162" t="s">
        <v>281</v>
      </c>
      <c r="E192" s="163" t="s">
        <v>2003</v>
      </c>
      <c r="F192" s="164" t="s">
        <v>2004</v>
      </c>
      <c r="G192" s="165" t="s">
        <v>303</v>
      </c>
      <c r="H192" s="166">
        <v>3</v>
      </c>
      <c r="I192" s="167">
        <v>63.8</v>
      </c>
      <c r="J192" s="167">
        <f t="shared" si="40"/>
        <v>191.4</v>
      </c>
      <c r="K192" s="168"/>
      <c r="L192" s="169"/>
      <c r="M192" s="170" t="s">
        <v>1</v>
      </c>
      <c r="N192" s="171" t="s">
        <v>42</v>
      </c>
      <c r="O192" s="154">
        <v>0</v>
      </c>
      <c r="P192" s="154">
        <f t="shared" si="41"/>
        <v>0</v>
      </c>
      <c r="Q192" s="154">
        <v>0</v>
      </c>
      <c r="R192" s="154">
        <f t="shared" si="42"/>
        <v>0</v>
      </c>
      <c r="S192" s="154">
        <v>0</v>
      </c>
      <c r="T192" s="155">
        <f t="shared" si="4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6" t="s">
        <v>208</v>
      </c>
      <c r="AT192" s="156" t="s">
        <v>281</v>
      </c>
      <c r="AU192" s="156" t="s">
        <v>150</v>
      </c>
      <c r="AY192" s="14" t="s">
        <v>142</v>
      </c>
      <c r="BE192" s="157">
        <f t="shared" si="44"/>
        <v>0</v>
      </c>
      <c r="BF192" s="157">
        <f t="shared" si="45"/>
        <v>191.4</v>
      </c>
      <c r="BG192" s="157">
        <f t="shared" si="46"/>
        <v>0</v>
      </c>
      <c r="BH192" s="157">
        <f t="shared" si="47"/>
        <v>0</v>
      </c>
      <c r="BI192" s="157">
        <f t="shared" si="48"/>
        <v>0</v>
      </c>
      <c r="BJ192" s="14" t="s">
        <v>150</v>
      </c>
      <c r="BK192" s="157">
        <f t="shared" si="49"/>
        <v>191.4</v>
      </c>
      <c r="BL192" s="14" t="s">
        <v>175</v>
      </c>
      <c r="BM192" s="156" t="s">
        <v>619</v>
      </c>
    </row>
    <row r="193" spans="1:65" s="2" customFormat="1" ht="24.2" customHeight="1">
      <c r="A193" s="26"/>
      <c r="B193" s="144"/>
      <c r="C193" s="162" t="s">
        <v>620</v>
      </c>
      <c r="D193" s="162" t="s">
        <v>281</v>
      </c>
      <c r="E193" s="163" t="s">
        <v>2005</v>
      </c>
      <c r="F193" s="164" t="s">
        <v>2006</v>
      </c>
      <c r="G193" s="165" t="s">
        <v>303</v>
      </c>
      <c r="H193" s="166">
        <v>2</v>
      </c>
      <c r="I193" s="167">
        <v>58.3</v>
      </c>
      <c r="J193" s="167">
        <f t="shared" si="40"/>
        <v>116.6</v>
      </c>
      <c r="K193" s="168"/>
      <c r="L193" s="169"/>
      <c r="M193" s="170" t="s">
        <v>1</v>
      </c>
      <c r="N193" s="171" t="s">
        <v>42</v>
      </c>
      <c r="O193" s="154">
        <v>0</v>
      </c>
      <c r="P193" s="154">
        <f t="shared" si="41"/>
        <v>0</v>
      </c>
      <c r="Q193" s="154">
        <v>0</v>
      </c>
      <c r="R193" s="154">
        <f t="shared" si="42"/>
        <v>0</v>
      </c>
      <c r="S193" s="154">
        <v>0</v>
      </c>
      <c r="T193" s="155">
        <f t="shared" si="4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6" t="s">
        <v>208</v>
      </c>
      <c r="AT193" s="156" t="s">
        <v>281</v>
      </c>
      <c r="AU193" s="156" t="s">
        <v>150</v>
      </c>
      <c r="AY193" s="14" t="s">
        <v>142</v>
      </c>
      <c r="BE193" s="157">
        <f t="shared" si="44"/>
        <v>0</v>
      </c>
      <c r="BF193" s="157">
        <f t="shared" si="45"/>
        <v>116.6</v>
      </c>
      <c r="BG193" s="157">
        <f t="shared" si="46"/>
        <v>0</v>
      </c>
      <c r="BH193" s="157">
        <f t="shared" si="47"/>
        <v>0</v>
      </c>
      <c r="BI193" s="157">
        <f t="shared" si="48"/>
        <v>0</v>
      </c>
      <c r="BJ193" s="14" t="s">
        <v>150</v>
      </c>
      <c r="BK193" s="157">
        <f t="shared" si="49"/>
        <v>116.6</v>
      </c>
      <c r="BL193" s="14" t="s">
        <v>175</v>
      </c>
      <c r="BM193" s="156" t="s">
        <v>623</v>
      </c>
    </row>
    <row r="194" spans="1:65" s="2" customFormat="1" ht="24.2" customHeight="1">
      <c r="A194" s="26"/>
      <c r="B194" s="144"/>
      <c r="C194" s="162" t="s">
        <v>380</v>
      </c>
      <c r="D194" s="162" t="s">
        <v>281</v>
      </c>
      <c r="E194" s="163" t="s">
        <v>2007</v>
      </c>
      <c r="F194" s="164" t="s">
        <v>2008</v>
      </c>
      <c r="G194" s="165" t="s">
        <v>303</v>
      </c>
      <c r="H194" s="166">
        <v>10</v>
      </c>
      <c r="I194" s="167">
        <v>16.5</v>
      </c>
      <c r="J194" s="167">
        <f t="shared" si="40"/>
        <v>165</v>
      </c>
      <c r="K194" s="168"/>
      <c r="L194" s="169"/>
      <c r="M194" s="170" t="s">
        <v>1</v>
      </c>
      <c r="N194" s="171" t="s">
        <v>42</v>
      </c>
      <c r="O194" s="154">
        <v>0</v>
      </c>
      <c r="P194" s="154">
        <f t="shared" si="41"/>
        <v>0</v>
      </c>
      <c r="Q194" s="154">
        <v>0</v>
      </c>
      <c r="R194" s="154">
        <f t="shared" si="42"/>
        <v>0</v>
      </c>
      <c r="S194" s="154">
        <v>0</v>
      </c>
      <c r="T194" s="155">
        <f t="shared" si="4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6" t="s">
        <v>208</v>
      </c>
      <c r="AT194" s="156" t="s">
        <v>281</v>
      </c>
      <c r="AU194" s="156" t="s">
        <v>150</v>
      </c>
      <c r="AY194" s="14" t="s">
        <v>142</v>
      </c>
      <c r="BE194" s="157">
        <f t="shared" si="44"/>
        <v>0</v>
      </c>
      <c r="BF194" s="157">
        <f t="shared" si="45"/>
        <v>165</v>
      </c>
      <c r="BG194" s="157">
        <f t="shared" si="46"/>
        <v>0</v>
      </c>
      <c r="BH194" s="157">
        <f t="shared" si="47"/>
        <v>0</v>
      </c>
      <c r="BI194" s="157">
        <f t="shared" si="48"/>
        <v>0</v>
      </c>
      <c r="BJ194" s="14" t="s">
        <v>150</v>
      </c>
      <c r="BK194" s="157">
        <f t="shared" si="49"/>
        <v>165</v>
      </c>
      <c r="BL194" s="14" t="s">
        <v>175</v>
      </c>
      <c r="BM194" s="156" t="s">
        <v>634</v>
      </c>
    </row>
    <row r="195" spans="1:65" s="2" customFormat="1" ht="24.2" customHeight="1">
      <c r="A195" s="26"/>
      <c r="B195" s="144"/>
      <c r="C195" s="162" t="s">
        <v>636</v>
      </c>
      <c r="D195" s="162" t="s">
        <v>281</v>
      </c>
      <c r="E195" s="163" t="s">
        <v>2009</v>
      </c>
      <c r="F195" s="164" t="s">
        <v>1405</v>
      </c>
      <c r="G195" s="165" t="s">
        <v>303</v>
      </c>
      <c r="H195" s="166">
        <v>11</v>
      </c>
      <c r="I195" s="167">
        <v>5.5</v>
      </c>
      <c r="J195" s="167">
        <f t="shared" si="40"/>
        <v>60.5</v>
      </c>
      <c r="K195" s="168"/>
      <c r="L195" s="169"/>
      <c r="M195" s="170" t="s">
        <v>1</v>
      </c>
      <c r="N195" s="171" t="s">
        <v>42</v>
      </c>
      <c r="O195" s="154">
        <v>0</v>
      </c>
      <c r="P195" s="154">
        <f t="shared" si="41"/>
        <v>0</v>
      </c>
      <c r="Q195" s="154">
        <v>0</v>
      </c>
      <c r="R195" s="154">
        <f t="shared" si="42"/>
        <v>0</v>
      </c>
      <c r="S195" s="154">
        <v>0</v>
      </c>
      <c r="T195" s="155">
        <f t="shared" si="4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6" t="s">
        <v>208</v>
      </c>
      <c r="AT195" s="156" t="s">
        <v>281</v>
      </c>
      <c r="AU195" s="156" t="s">
        <v>150</v>
      </c>
      <c r="AY195" s="14" t="s">
        <v>142</v>
      </c>
      <c r="BE195" s="157">
        <f t="shared" si="44"/>
        <v>0</v>
      </c>
      <c r="BF195" s="157">
        <f t="shared" si="45"/>
        <v>60.5</v>
      </c>
      <c r="BG195" s="157">
        <f t="shared" si="46"/>
        <v>0</v>
      </c>
      <c r="BH195" s="157">
        <f t="shared" si="47"/>
        <v>0</v>
      </c>
      <c r="BI195" s="157">
        <f t="shared" si="48"/>
        <v>0</v>
      </c>
      <c r="BJ195" s="14" t="s">
        <v>150</v>
      </c>
      <c r="BK195" s="157">
        <f t="shared" si="49"/>
        <v>60.5</v>
      </c>
      <c r="BL195" s="14" t="s">
        <v>175</v>
      </c>
      <c r="BM195" s="156" t="s">
        <v>639</v>
      </c>
    </row>
    <row r="196" spans="1:65" s="2" customFormat="1" ht="24.2" customHeight="1">
      <c r="A196" s="26"/>
      <c r="B196" s="144"/>
      <c r="C196" s="162" t="s">
        <v>383</v>
      </c>
      <c r="D196" s="162" t="s">
        <v>281</v>
      </c>
      <c r="E196" s="163" t="s">
        <v>2010</v>
      </c>
      <c r="F196" s="164" t="s">
        <v>2011</v>
      </c>
      <c r="G196" s="165" t="s">
        <v>303</v>
      </c>
      <c r="H196" s="166">
        <v>1</v>
      </c>
      <c r="I196" s="167">
        <v>12.1</v>
      </c>
      <c r="J196" s="167">
        <f t="shared" si="40"/>
        <v>12.1</v>
      </c>
      <c r="K196" s="168"/>
      <c r="L196" s="169"/>
      <c r="M196" s="170" t="s">
        <v>1</v>
      </c>
      <c r="N196" s="171" t="s">
        <v>42</v>
      </c>
      <c r="O196" s="154">
        <v>0</v>
      </c>
      <c r="P196" s="154">
        <f t="shared" si="41"/>
        <v>0</v>
      </c>
      <c r="Q196" s="154">
        <v>0</v>
      </c>
      <c r="R196" s="154">
        <f t="shared" si="42"/>
        <v>0</v>
      </c>
      <c r="S196" s="154">
        <v>0</v>
      </c>
      <c r="T196" s="155">
        <f t="shared" si="4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6" t="s">
        <v>208</v>
      </c>
      <c r="AT196" s="156" t="s">
        <v>281</v>
      </c>
      <c r="AU196" s="156" t="s">
        <v>150</v>
      </c>
      <c r="AY196" s="14" t="s">
        <v>142</v>
      </c>
      <c r="BE196" s="157">
        <f t="shared" si="44"/>
        <v>0</v>
      </c>
      <c r="BF196" s="157">
        <f t="shared" si="45"/>
        <v>12.1</v>
      </c>
      <c r="BG196" s="157">
        <f t="shared" si="46"/>
        <v>0</v>
      </c>
      <c r="BH196" s="157">
        <f t="shared" si="47"/>
        <v>0</v>
      </c>
      <c r="BI196" s="157">
        <f t="shared" si="48"/>
        <v>0</v>
      </c>
      <c r="BJ196" s="14" t="s">
        <v>150</v>
      </c>
      <c r="BK196" s="157">
        <f t="shared" si="49"/>
        <v>12.1</v>
      </c>
      <c r="BL196" s="14" t="s">
        <v>175</v>
      </c>
      <c r="BM196" s="156" t="s">
        <v>644</v>
      </c>
    </row>
    <row r="197" spans="1:65" s="2" customFormat="1" ht="24.2" customHeight="1">
      <c r="A197" s="26"/>
      <c r="B197" s="144"/>
      <c r="C197" s="162" t="s">
        <v>647</v>
      </c>
      <c r="D197" s="162" t="s">
        <v>281</v>
      </c>
      <c r="E197" s="163" t="s">
        <v>2012</v>
      </c>
      <c r="F197" s="164" t="s">
        <v>2013</v>
      </c>
      <c r="G197" s="165" t="s">
        <v>303</v>
      </c>
      <c r="H197" s="166">
        <v>1</v>
      </c>
      <c r="I197" s="167">
        <v>11</v>
      </c>
      <c r="J197" s="167">
        <f t="shared" si="40"/>
        <v>11</v>
      </c>
      <c r="K197" s="168"/>
      <c r="L197" s="169"/>
      <c r="M197" s="170" t="s">
        <v>1</v>
      </c>
      <c r="N197" s="171" t="s">
        <v>42</v>
      </c>
      <c r="O197" s="154">
        <v>0</v>
      </c>
      <c r="P197" s="154">
        <f t="shared" si="41"/>
        <v>0</v>
      </c>
      <c r="Q197" s="154">
        <v>0</v>
      </c>
      <c r="R197" s="154">
        <f t="shared" si="42"/>
        <v>0</v>
      </c>
      <c r="S197" s="154">
        <v>0</v>
      </c>
      <c r="T197" s="155">
        <f t="shared" si="4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6" t="s">
        <v>208</v>
      </c>
      <c r="AT197" s="156" t="s">
        <v>281</v>
      </c>
      <c r="AU197" s="156" t="s">
        <v>150</v>
      </c>
      <c r="AY197" s="14" t="s">
        <v>142</v>
      </c>
      <c r="BE197" s="157">
        <f t="shared" si="44"/>
        <v>0</v>
      </c>
      <c r="BF197" s="157">
        <f t="shared" si="45"/>
        <v>11</v>
      </c>
      <c r="BG197" s="157">
        <f t="shared" si="46"/>
        <v>0</v>
      </c>
      <c r="BH197" s="157">
        <f t="shared" si="47"/>
        <v>0</v>
      </c>
      <c r="BI197" s="157">
        <f t="shared" si="48"/>
        <v>0</v>
      </c>
      <c r="BJ197" s="14" t="s">
        <v>150</v>
      </c>
      <c r="BK197" s="157">
        <f t="shared" si="49"/>
        <v>11</v>
      </c>
      <c r="BL197" s="14" t="s">
        <v>175</v>
      </c>
      <c r="BM197" s="156" t="s">
        <v>650</v>
      </c>
    </row>
    <row r="198" spans="1:65" s="2" customFormat="1" ht="24.2" customHeight="1">
      <c r="A198" s="26"/>
      <c r="B198" s="144"/>
      <c r="C198" s="162" t="s">
        <v>387</v>
      </c>
      <c r="D198" s="162" t="s">
        <v>281</v>
      </c>
      <c r="E198" s="163" t="s">
        <v>2014</v>
      </c>
      <c r="F198" s="164" t="s">
        <v>2015</v>
      </c>
      <c r="G198" s="165" t="s">
        <v>303</v>
      </c>
      <c r="H198" s="166">
        <v>90</v>
      </c>
      <c r="I198" s="167">
        <v>3.3</v>
      </c>
      <c r="J198" s="167">
        <f t="shared" si="40"/>
        <v>297</v>
      </c>
      <c r="K198" s="168"/>
      <c r="L198" s="169"/>
      <c r="M198" s="170" t="s">
        <v>1</v>
      </c>
      <c r="N198" s="171" t="s">
        <v>42</v>
      </c>
      <c r="O198" s="154">
        <v>0</v>
      </c>
      <c r="P198" s="154">
        <f t="shared" si="41"/>
        <v>0</v>
      </c>
      <c r="Q198" s="154">
        <v>0</v>
      </c>
      <c r="R198" s="154">
        <f t="shared" si="42"/>
        <v>0</v>
      </c>
      <c r="S198" s="154">
        <v>0</v>
      </c>
      <c r="T198" s="155">
        <f t="shared" si="4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6" t="s">
        <v>208</v>
      </c>
      <c r="AT198" s="156" t="s">
        <v>281</v>
      </c>
      <c r="AU198" s="156" t="s">
        <v>150</v>
      </c>
      <c r="AY198" s="14" t="s">
        <v>142</v>
      </c>
      <c r="BE198" s="157">
        <f t="shared" si="44"/>
        <v>0</v>
      </c>
      <c r="BF198" s="157">
        <f t="shared" si="45"/>
        <v>297</v>
      </c>
      <c r="BG198" s="157">
        <f t="shared" si="46"/>
        <v>0</v>
      </c>
      <c r="BH198" s="157">
        <f t="shared" si="47"/>
        <v>0</v>
      </c>
      <c r="BI198" s="157">
        <f t="shared" si="48"/>
        <v>0</v>
      </c>
      <c r="BJ198" s="14" t="s">
        <v>150</v>
      </c>
      <c r="BK198" s="157">
        <f t="shared" si="49"/>
        <v>297</v>
      </c>
      <c r="BL198" s="14" t="s">
        <v>175</v>
      </c>
      <c r="BM198" s="156" t="s">
        <v>653</v>
      </c>
    </row>
    <row r="199" spans="1:65" s="2" customFormat="1" ht="24.2" customHeight="1">
      <c r="A199" s="26"/>
      <c r="B199" s="144"/>
      <c r="C199" s="162" t="s">
        <v>654</v>
      </c>
      <c r="D199" s="162" t="s">
        <v>281</v>
      </c>
      <c r="E199" s="163" t="s">
        <v>2016</v>
      </c>
      <c r="F199" s="164" t="s">
        <v>2017</v>
      </c>
      <c r="G199" s="165" t="s">
        <v>303</v>
      </c>
      <c r="H199" s="166">
        <v>1</v>
      </c>
      <c r="I199" s="167">
        <v>31.9</v>
      </c>
      <c r="J199" s="167">
        <f t="shared" si="40"/>
        <v>31.9</v>
      </c>
      <c r="K199" s="168"/>
      <c r="L199" s="169"/>
      <c r="M199" s="170" t="s">
        <v>1</v>
      </c>
      <c r="N199" s="171" t="s">
        <v>42</v>
      </c>
      <c r="O199" s="154">
        <v>0</v>
      </c>
      <c r="P199" s="154">
        <f t="shared" si="41"/>
        <v>0</v>
      </c>
      <c r="Q199" s="154">
        <v>0</v>
      </c>
      <c r="R199" s="154">
        <f t="shared" si="42"/>
        <v>0</v>
      </c>
      <c r="S199" s="154">
        <v>0</v>
      </c>
      <c r="T199" s="155">
        <f t="shared" si="4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6" t="s">
        <v>208</v>
      </c>
      <c r="AT199" s="156" t="s">
        <v>281</v>
      </c>
      <c r="AU199" s="156" t="s">
        <v>150</v>
      </c>
      <c r="AY199" s="14" t="s">
        <v>142</v>
      </c>
      <c r="BE199" s="157">
        <f t="shared" si="44"/>
        <v>0</v>
      </c>
      <c r="BF199" s="157">
        <f t="shared" si="45"/>
        <v>31.9</v>
      </c>
      <c r="BG199" s="157">
        <f t="shared" si="46"/>
        <v>0</v>
      </c>
      <c r="BH199" s="157">
        <f t="shared" si="47"/>
        <v>0</v>
      </c>
      <c r="BI199" s="157">
        <f t="shared" si="48"/>
        <v>0</v>
      </c>
      <c r="BJ199" s="14" t="s">
        <v>150</v>
      </c>
      <c r="BK199" s="157">
        <f t="shared" si="49"/>
        <v>31.9</v>
      </c>
      <c r="BL199" s="14" t="s">
        <v>175</v>
      </c>
      <c r="BM199" s="156" t="s">
        <v>657</v>
      </c>
    </row>
    <row r="200" spans="1:65" s="2" customFormat="1" ht="24.2" customHeight="1">
      <c r="A200" s="26"/>
      <c r="B200" s="144"/>
      <c r="C200" s="162" t="s">
        <v>390</v>
      </c>
      <c r="D200" s="162" t="s">
        <v>281</v>
      </c>
      <c r="E200" s="163" t="s">
        <v>2018</v>
      </c>
      <c r="F200" s="164" t="s">
        <v>2019</v>
      </c>
      <c r="G200" s="165" t="s">
        <v>303</v>
      </c>
      <c r="H200" s="166">
        <v>1</v>
      </c>
      <c r="I200" s="167">
        <v>13.2</v>
      </c>
      <c r="J200" s="167">
        <f t="shared" si="40"/>
        <v>13.2</v>
      </c>
      <c r="K200" s="168"/>
      <c r="L200" s="169"/>
      <c r="M200" s="170" t="s">
        <v>1</v>
      </c>
      <c r="N200" s="171" t="s">
        <v>42</v>
      </c>
      <c r="O200" s="154">
        <v>0</v>
      </c>
      <c r="P200" s="154">
        <f t="shared" si="41"/>
        <v>0</v>
      </c>
      <c r="Q200" s="154">
        <v>0</v>
      </c>
      <c r="R200" s="154">
        <f t="shared" si="42"/>
        <v>0</v>
      </c>
      <c r="S200" s="154">
        <v>0</v>
      </c>
      <c r="T200" s="155">
        <f t="shared" si="4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6" t="s">
        <v>208</v>
      </c>
      <c r="AT200" s="156" t="s">
        <v>281</v>
      </c>
      <c r="AU200" s="156" t="s">
        <v>150</v>
      </c>
      <c r="AY200" s="14" t="s">
        <v>142</v>
      </c>
      <c r="BE200" s="157">
        <f t="shared" si="44"/>
        <v>0</v>
      </c>
      <c r="BF200" s="157">
        <f t="shared" si="45"/>
        <v>13.2</v>
      </c>
      <c r="BG200" s="157">
        <f t="shared" si="46"/>
        <v>0</v>
      </c>
      <c r="BH200" s="157">
        <f t="shared" si="47"/>
        <v>0</v>
      </c>
      <c r="BI200" s="157">
        <f t="shared" si="48"/>
        <v>0</v>
      </c>
      <c r="BJ200" s="14" t="s">
        <v>150</v>
      </c>
      <c r="BK200" s="157">
        <f t="shared" si="49"/>
        <v>13.2</v>
      </c>
      <c r="BL200" s="14" t="s">
        <v>175</v>
      </c>
      <c r="BM200" s="156" t="s">
        <v>658</v>
      </c>
    </row>
    <row r="201" spans="1:65" s="2" customFormat="1" ht="24.2" customHeight="1">
      <c r="A201" s="26"/>
      <c r="B201" s="144"/>
      <c r="C201" s="162" t="s">
        <v>659</v>
      </c>
      <c r="D201" s="162" t="s">
        <v>281</v>
      </c>
      <c r="E201" s="163" t="s">
        <v>2020</v>
      </c>
      <c r="F201" s="164" t="s">
        <v>2021</v>
      </c>
      <c r="G201" s="165" t="s">
        <v>303</v>
      </c>
      <c r="H201" s="166">
        <v>1</v>
      </c>
      <c r="I201" s="167">
        <v>229.9</v>
      </c>
      <c r="J201" s="167">
        <f t="shared" si="40"/>
        <v>229.9</v>
      </c>
      <c r="K201" s="168"/>
      <c r="L201" s="169"/>
      <c r="M201" s="170" t="s">
        <v>1</v>
      </c>
      <c r="N201" s="171" t="s">
        <v>42</v>
      </c>
      <c r="O201" s="154">
        <v>0</v>
      </c>
      <c r="P201" s="154">
        <f t="shared" si="41"/>
        <v>0</v>
      </c>
      <c r="Q201" s="154">
        <v>0</v>
      </c>
      <c r="R201" s="154">
        <f t="shared" si="42"/>
        <v>0</v>
      </c>
      <c r="S201" s="154">
        <v>0</v>
      </c>
      <c r="T201" s="155">
        <f t="shared" si="4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6" t="s">
        <v>208</v>
      </c>
      <c r="AT201" s="156" t="s">
        <v>281</v>
      </c>
      <c r="AU201" s="156" t="s">
        <v>150</v>
      </c>
      <c r="AY201" s="14" t="s">
        <v>142</v>
      </c>
      <c r="BE201" s="157">
        <f t="shared" si="44"/>
        <v>0</v>
      </c>
      <c r="BF201" s="157">
        <f t="shared" si="45"/>
        <v>229.9</v>
      </c>
      <c r="BG201" s="157">
        <f t="shared" si="46"/>
        <v>0</v>
      </c>
      <c r="BH201" s="157">
        <f t="shared" si="47"/>
        <v>0</v>
      </c>
      <c r="BI201" s="157">
        <f t="shared" si="48"/>
        <v>0</v>
      </c>
      <c r="BJ201" s="14" t="s">
        <v>150</v>
      </c>
      <c r="BK201" s="157">
        <f t="shared" si="49"/>
        <v>229.9</v>
      </c>
      <c r="BL201" s="14" t="s">
        <v>175</v>
      </c>
      <c r="BM201" s="156" t="s">
        <v>662</v>
      </c>
    </row>
    <row r="202" spans="1:65" s="2" customFormat="1" ht="16.5" customHeight="1">
      <c r="A202" s="26"/>
      <c r="B202" s="144"/>
      <c r="C202" s="145" t="s">
        <v>418</v>
      </c>
      <c r="D202" s="145" t="s">
        <v>145</v>
      </c>
      <c r="E202" s="146" t="s">
        <v>2022</v>
      </c>
      <c r="F202" s="147" t="s">
        <v>2023</v>
      </c>
      <c r="G202" s="148" t="s">
        <v>303</v>
      </c>
      <c r="H202" s="149">
        <v>4</v>
      </c>
      <c r="I202" s="150">
        <v>3.3</v>
      </c>
      <c r="J202" s="150">
        <f t="shared" si="40"/>
        <v>13.2</v>
      </c>
      <c r="K202" s="151"/>
      <c r="L202" s="27"/>
      <c r="M202" s="152" t="s">
        <v>1</v>
      </c>
      <c r="N202" s="153" t="s">
        <v>42</v>
      </c>
      <c r="O202" s="154">
        <v>0</v>
      </c>
      <c r="P202" s="154">
        <f t="shared" si="41"/>
        <v>0</v>
      </c>
      <c r="Q202" s="154">
        <v>0</v>
      </c>
      <c r="R202" s="154">
        <f t="shared" si="42"/>
        <v>0</v>
      </c>
      <c r="S202" s="154">
        <v>0</v>
      </c>
      <c r="T202" s="155">
        <f t="shared" si="4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6" t="s">
        <v>175</v>
      </c>
      <c r="AT202" s="156" t="s">
        <v>145</v>
      </c>
      <c r="AU202" s="156" t="s">
        <v>150</v>
      </c>
      <c r="AY202" s="14" t="s">
        <v>142</v>
      </c>
      <c r="BE202" s="157">
        <f t="shared" si="44"/>
        <v>0</v>
      </c>
      <c r="BF202" s="157">
        <f t="shared" si="45"/>
        <v>13.2</v>
      </c>
      <c r="BG202" s="157">
        <f t="shared" si="46"/>
        <v>0</v>
      </c>
      <c r="BH202" s="157">
        <f t="shared" si="47"/>
        <v>0</v>
      </c>
      <c r="BI202" s="157">
        <f t="shared" si="48"/>
        <v>0</v>
      </c>
      <c r="BJ202" s="14" t="s">
        <v>150</v>
      </c>
      <c r="BK202" s="157">
        <f t="shared" si="49"/>
        <v>13.2</v>
      </c>
      <c r="BL202" s="14" t="s">
        <v>175</v>
      </c>
      <c r="BM202" s="156" t="s">
        <v>671</v>
      </c>
    </row>
    <row r="203" spans="1:65" s="2" customFormat="1" ht="16.5" customHeight="1">
      <c r="A203" s="26"/>
      <c r="B203" s="144"/>
      <c r="C203" s="145" t="s">
        <v>684</v>
      </c>
      <c r="D203" s="145" t="s">
        <v>145</v>
      </c>
      <c r="E203" s="146" t="s">
        <v>2024</v>
      </c>
      <c r="F203" s="147" t="s">
        <v>2025</v>
      </c>
      <c r="G203" s="148" t="s">
        <v>303</v>
      </c>
      <c r="H203" s="149">
        <v>20</v>
      </c>
      <c r="I203" s="150">
        <v>4.4000000000000004</v>
      </c>
      <c r="J203" s="150">
        <f t="shared" si="40"/>
        <v>88</v>
      </c>
      <c r="K203" s="151"/>
      <c r="L203" s="27"/>
      <c r="M203" s="152" t="s">
        <v>1</v>
      </c>
      <c r="N203" s="153" t="s">
        <v>42</v>
      </c>
      <c r="O203" s="154">
        <v>0</v>
      </c>
      <c r="P203" s="154">
        <f t="shared" si="41"/>
        <v>0</v>
      </c>
      <c r="Q203" s="154">
        <v>0</v>
      </c>
      <c r="R203" s="154">
        <f t="shared" si="42"/>
        <v>0</v>
      </c>
      <c r="S203" s="154">
        <v>0</v>
      </c>
      <c r="T203" s="155">
        <f t="shared" si="4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6" t="s">
        <v>175</v>
      </c>
      <c r="AT203" s="156" t="s">
        <v>145</v>
      </c>
      <c r="AU203" s="156" t="s">
        <v>150</v>
      </c>
      <c r="AY203" s="14" t="s">
        <v>142</v>
      </c>
      <c r="BE203" s="157">
        <f t="shared" si="44"/>
        <v>0</v>
      </c>
      <c r="BF203" s="157">
        <f t="shared" si="45"/>
        <v>88</v>
      </c>
      <c r="BG203" s="157">
        <f t="shared" si="46"/>
        <v>0</v>
      </c>
      <c r="BH203" s="157">
        <f t="shared" si="47"/>
        <v>0</v>
      </c>
      <c r="BI203" s="157">
        <f t="shared" si="48"/>
        <v>0</v>
      </c>
      <c r="BJ203" s="14" t="s">
        <v>150</v>
      </c>
      <c r="BK203" s="157">
        <f t="shared" si="49"/>
        <v>88</v>
      </c>
      <c r="BL203" s="14" t="s">
        <v>175</v>
      </c>
      <c r="BM203" s="156" t="s">
        <v>687</v>
      </c>
    </row>
    <row r="204" spans="1:65" s="2" customFormat="1" ht="16.5" customHeight="1">
      <c r="A204" s="26"/>
      <c r="B204" s="144"/>
      <c r="C204" s="145" t="s">
        <v>421</v>
      </c>
      <c r="D204" s="145" t="s">
        <v>145</v>
      </c>
      <c r="E204" s="146" t="s">
        <v>2026</v>
      </c>
      <c r="F204" s="147" t="s">
        <v>2027</v>
      </c>
      <c r="G204" s="148" t="s">
        <v>303</v>
      </c>
      <c r="H204" s="149">
        <v>2</v>
      </c>
      <c r="I204" s="150">
        <v>4.95</v>
      </c>
      <c r="J204" s="150">
        <f t="shared" si="40"/>
        <v>9.9</v>
      </c>
      <c r="K204" s="151"/>
      <c r="L204" s="27"/>
      <c r="M204" s="152" t="s">
        <v>1</v>
      </c>
      <c r="N204" s="153" t="s">
        <v>42</v>
      </c>
      <c r="O204" s="154">
        <v>0</v>
      </c>
      <c r="P204" s="154">
        <f t="shared" si="41"/>
        <v>0</v>
      </c>
      <c r="Q204" s="154">
        <v>0</v>
      </c>
      <c r="R204" s="154">
        <f t="shared" si="42"/>
        <v>0</v>
      </c>
      <c r="S204" s="154">
        <v>0</v>
      </c>
      <c r="T204" s="155">
        <f t="shared" si="4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6" t="s">
        <v>175</v>
      </c>
      <c r="AT204" s="156" t="s">
        <v>145</v>
      </c>
      <c r="AU204" s="156" t="s">
        <v>150</v>
      </c>
      <c r="AY204" s="14" t="s">
        <v>142</v>
      </c>
      <c r="BE204" s="157">
        <f t="shared" si="44"/>
        <v>0</v>
      </c>
      <c r="BF204" s="157">
        <f t="shared" si="45"/>
        <v>9.9</v>
      </c>
      <c r="BG204" s="157">
        <f t="shared" si="46"/>
        <v>0</v>
      </c>
      <c r="BH204" s="157">
        <f t="shared" si="47"/>
        <v>0</v>
      </c>
      <c r="BI204" s="157">
        <f t="shared" si="48"/>
        <v>0</v>
      </c>
      <c r="BJ204" s="14" t="s">
        <v>150</v>
      </c>
      <c r="BK204" s="157">
        <f t="shared" si="49"/>
        <v>9.9</v>
      </c>
      <c r="BL204" s="14" t="s">
        <v>175</v>
      </c>
      <c r="BM204" s="156" t="s">
        <v>700</v>
      </c>
    </row>
    <row r="205" spans="1:65" s="2" customFormat="1" ht="21.75" customHeight="1">
      <c r="A205" s="26"/>
      <c r="B205" s="144"/>
      <c r="C205" s="145" t="s">
        <v>709</v>
      </c>
      <c r="D205" s="145" t="s">
        <v>145</v>
      </c>
      <c r="E205" s="146" t="s">
        <v>2028</v>
      </c>
      <c r="F205" s="147" t="s">
        <v>2029</v>
      </c>
      <c r="G205" s="148" t="s">
        <v>1176</v>
      </c>
      <c r="H205" s="149">
        <v>15.388999999999999</v>
      </c>
      <c r="I205" s="150">
        <v>0.25</v>
      </c>
      <c r="J205" s="150">
        <f t="shared" si="40"/>
        <v>3.85</v>
      </c>
      <c r="K205" s="151"/>
      <c r="L205" s="27"/>
      <c r="M205" s="152" t="s">
        <v>1</v>
      </c>
      <c r="N205" s="153" t="s">
        <v>42</v>
      </c>
      <c r="O205" s="154">
        <v>0</v>
      </c>
      <c r="P205" s="154">
        <f t="shared" si="41"/>
        <v>0</v>
      </c>
      <c r="Q205" s="154">
        <v>0</v>
      </c>
      <c r="R205" s="154">
        <f t="shared" si="42"/>
        <v>0</v>
      </c>
      <c r="S205" s="154">
        <v>0</v>
      </c>
      <c r="T205" s="155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6" t="s">
        <v>175</v>
      </c>
      <c r="AT205" s="156" t="s">
        <v>145</v>
      </c>
      <c r="AU205" s="156" t="s">
        <v>150</v>
      </c>
      <c r="AY205" s="14" t="s">
        <v>142</v>
      </c>
      <c r="BE205" s="157">
        <f t="shared" si="44"/>
        <v>0</v>
      </c>
      <c r="BF205" s="157">
        <f t="shared" si="45"/>
        <v>3.85</v>
      </c>
      <c r="BG205" s="157">
        <f t="shared" si="46"/>
        <v>0</v>
      </c>
      <c r="BH205" s="157">
        <f t="shared" si="47"/>
        <v>0</v>
      </c>
      <c r="BI205" s="157">
        <f t="shared" si="48"/>
        <v>0</v>
      </c>
      <c r="BJ205" s="14" t="s">
        <v>150</v>
      </c>
      <c r="BK205" s="157">
        <f t="shared" si="49"/>
        <v>3.85</v>
      </c>
      <c r="BL205" s="14" t="s">
        <v>175</v>
      </c>
      <c r="BM205" s="156" t="s">
        <v>497</v>
      </c>
    </row>
    <row r="206" spans="1:65" s="12" customFormat="1" ht="22.9" customHeight="1">
      <c r="B206" s="132"/>
      <c r="D206" s="133" t="s">
        <v>75</v>
      </c>
      <c r="E206" s="142" t="s">
        <v>2030</v>
      </c>
      <c r="F206" s="142" t="s">
        <v>2031</v>
      </c>
      <c r="J206" s="143">
        <f>BK206</f>
        <v>17631.150000000001</v>
      </c>
      <c r="L206" s="132"/>
      <c r="M206" s="136"/>
      <c r="N206" s="137"/>
      <c r="O206" s="137"/>
      <c r="P206" s="138">
        <f>SUM(P207:P225)</f>
        <v>0</v>
      </c>
      <c r="Q206" s="137"/>
      <c r="R206" s="138">
        <f>SUM(R207:R225)</f>
        <v>0</v>
      </c>
      <c r="S206" s="137"/>
      <c r="T206" s="139">
        <f>SUM(T207:T225)</f>
        <v>0</v>
      </c>
      <c r="AR206" s="133" t="s">
        <v>150</v>
      </c>
      <c r="AT206" s="140" t="s">
        <v>75</v>
      </c>
      <c r="AU206" s="140" t="s">
        <v>84</v>
      </c>
      <c r="AY206" s="133" t="s">
        <v>142</v>
      </c>
      <c r="BK206" s="141">
        <f>SUM(BK207:BK225)</f>
        <v>17631.150000000001</v>
      </c>
    </row>
    <row r="207" spans="1:65" s="2" customFormat="1" ht="16.5" customHeight="1">
      <c r="A207" s="26"/>
      <c r="B207" s="144"/>
      <c r="C207" s="145" t="s">
        <v>425</v>
      </c>
      <c r="D207" s="145" t="s">
        <v>145</v>
      </c>
      <c r="E207" s="146" t="s">
        <v>2032</v>
      </c>
      <c r="F207" s="147" t="s">
        <v>2033</v>
      </c>
      <c r="G207" s="148" t="s">
        <v>303</v>
      </c>
      <c r="H207" s="149">
        <v>1</v>
      </c>
      <c r="I207" s="150">
        <v>8.8000000000000007</v>
      </c>
      <c r="J207" s="150">
        <f t="shared" ref="J207:J225" si="50">ROUND(I207*H207,2)</f>
        <v>8.8000000000000007</v>
      </c>
      <c r="K207" s="151"/>
      <c r="L207" s="27"/>
      <c r="M207" s="152" t="s">
        <v>1</v>
      </c>
      <c r="N207" s="153" t="s">
        <v>42</v>
      </c>
      <c r="O207" s="154">
        <v>0</v>
      </c>
      <c r="P207" s="154">
        <f t="shared" ref="P207:P225" si="51">O207*H207</f>
        <v>0</v>
      </c>
      <c r="Q207" s="154">
        <v>0</v>
      </c>
      <c r="R207" s="154">
        <f t="shared" ref="R207:R225" si="52">Q207*H207</f>
        <v>0</v>
      </c>
      <c r="S207" s="154">
        <v>0</v>
      </c>
      <c r="T207" s="155">
        <f t="shared" ref="T207:T225" si="53"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6" t="s">
        <v>175</v>
      </c>
      <c r="AT207" s="156" t="s">
        <v>145</v>
      </c>
      <c r="AU207" s="156" t="s">
        <v>150</v>
      </c>
      <c r="AY207" s="14" t="s">
        <v>142</v>
      </c>
      <c r="BE207" s="157">
        <f t="shared" ref="BE207:BE225" si="54">IF(N207="základná",J207,0)</f>
        <v>0</v>
      </c>
      <c r="BF207" s="157">
        <f t="shared" ref="BF207:BF225" si="55">IF(N207="znížená",J207,0)</f>
        <v>8.8000000000000007</v>
      </c>
      <c r="BG207" s="157">
        <f t="shared" ref="BG207:BG225" si="56">IF(N207="zákl. prenesená",J207,0)</f>
        <v>0</v>
      </c>
      <c r="BH207" s="157">
        <f t="shared" ref="BH207:BH225" si="57">IF(N207="zníž. prenesená",J207,0)</f>
        <v>0</v>
      </c>
      <c r="BI207" s="157">
        <f t="shared" ref="BI207:BI225" si="58">IF(N207="nulová",J207,0)</f>
        <v>0</v>
      </c>
      <c r="BJ207" s="14" t="s">
        <v>150</v>
      </c>
      <c r="BK207" s="157">
        <f t="shared" ref="BK207:BK225" si="59">ROUND(I207*H207,2)</f>
        <v>8.8000000000000007</v>
      </c>
      <c r="BL207" s="14" t="s">
        <v>175</v>
      </c>
      <c r="BM207" s="156" t="s">
        <v>505</v>
      </c>
    </row>
    <row r="208" spans="1:65" s="2" customFormat="1" ht="24.2" customHeight="1">
      <c r="A208" s="26"/>
      <c r="B208" s="144"/>
      <c r="C208" s="145" t="s">
        <v>718</v>
      </c>
      <c r="D208" s="145" t="s">
        <v>145</v>
      </c>
      <c r="E208" s="146" t="s">
        <v>2034</v>
      </c>
      <c r="F208" s="147" t="s">
        <v>2035</v>
      </c>
      <c r="G208" s="148" t="s">
        <v>303</v>
      </c>
      <c r="H208" s="149">
        <v>1</v>
      </c>
      <c r="I208" s="150">
        <v>23.1</v>
      </c>
      <c r="J208" s="150">
        <f t="shared" si="50"/>
        <v>23.1</v>
      </c>
      <c r="K208" s="151"/>
      <c r="L208" s="27"/>
      <c r="M208" s="152" t="s">
        <v>1</v>
      </c>
      <c r="N208" s="153" t="s">
        <v>42</v>
      </c>
      <c r="O208" s="154">
        <v>0</v>
      </c>
      <c r="P208" s="154">
        <f t="shared" si="51"/>
        <v>0</v>
      </c>
      <c r="Q208" s="154">
        <v>0</v>
      </c>
      <c r="R208" s="154">
        <f t="shared" si="52"/>
        <v>0</v>
      </c>
      <c r="S208" s="154">
        <v>0</v>
      </c>
      <c r="T208" s="155">
        <f t="shared" si="5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6" t="s">
        <v>175</v>
      </c>
      <c r="AT208" s="156" t="s">
        <v>145</v>
      </c>
      <c r="AU208" s="156" t="s">
        <v>150</v>
      </c>
      <c r="AY208" s="14" t="s">
        <v>142</v>
      </c>
      <c r="BE208" s="157">
        <f t="shared" si="54"/>
        <v>0</v>
      </c>
      <c r="BF208" s="157">
        <f t="shared" si="55"/>
        <v>23.1</v>
      </c>
      <c r="BG208" s="157">
        <f t="shared" si="56"/>
        <v>0</v>
      </c>
      <c r="BH208" s="157">
        <f t="shared" si="57"/>
        <v>0</v>
      </c>
      <c r="BI208" s="157">
        <f t="shared" si="58"/>
        <v>0</v>
      </c>
      <c r="BJ208" s="14" t="s">
        <v>150</v>
      </c>
      <c r="BK208" s="157">
        <f t="shared" si="59"/>
        <v>23.1</v>
      </c>
      <c r="BL208" s="14" t="s">
        <v>175</v>
      </c>
      <c r="BM208" s="156" t="s">
        <v>359</v>
      </c>
    </row>
    <row r="209" spans="1:65" s="2" customFormat="1" ht="24.2" customHeight="1">
      <c r="A209" s="26"/>
      <c r="B209" s="144"/>
      <c r="C209" s="162" t="s">
        <v>428</v>
      </c>
      <c r="D209" s="162" t="s">
        <v>281</v>
      </c>
      <c r="E209" s="163" t="s">
        <v>2036</v>
      </c>
      <c r="F209" s="164" t="s">
        <v>2037</v>
      </c>
      <c r="G209" s="165" t="s">
        <v>303</v>
      </c>
      <c r="H209" s="166">
        <v>1</v>
      </c>
      <c r="I209" s="167">
        <v>170.5</v>
      </c>
      <c r="J209" s="167">
        <f t="shared" si="50"/>
        <v>170.5</v>
      </c>
      <c r="K209" s="168"/>
      <c r="L209" s="169"/>
      <c r="M209" s="170" t="s">
        <v>1</v>
      </c>
      <c r="N209" s="171" t="s">
        <v>42</v>
      </c>
      <c r="O209" s="154">
        <v>0</v>
      </c>
      <c r="P209" s="154">
        <f t="shared" si="51"/>
        <v>0</v>
      </c>
      <c r="Q209" s="154">
        <v>0</v>
      </c>
      <c r="R209" s="154">
        <f t="shared" si="52"/>
        <v>0</v>
      </c>
      <c r="S209" s="154">
        <v>0</v>
      </c>
      <c r="T209" s="155">
        <f t="shared" si="5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6" t="s">
        <v>208</v>
      </c>
      <c r="AT209" s="156" t="s">
        <v>281</v>
      </c>
      <c r="AU209" s="156" t="s">
        <v>150</v>
      </c>
      <c r="AY209" s="14" t="s">
        <v>142</v>
      </c>
      <c r="BE209" s="157">
        <f t="shared" si="54"/>
        <v>0</v>
      </c>
      <c r="BF209" s="157">
        <f t="shared" si="55"/>
        <v>170.5</v>
      </c>
      <c r="BG209" s="157">
        <f t="shared" si="56"/>
        <v>0</v>
      </c>
      <c r="BH209" s="157">
        <f t="shared" si="57"/>
        <v>0</v>
      </c>
      <c r="BI209" s="157">
        <f t="shared" si="58"/>
        <v>0</v>
      </c>
      <c r="BJ209" s="14" t="s">
        <v>150</v>
      </c>
      <c r="BK209" s="157">
        <f t="shared" si="59"/>
        <v>170.5</v>
      </c>
      <c r="BL209" s="14" t="s">
        <v>175</v>
      </c>
      <c r="BM209" s="156" t="s">
        <v>395</v>
      </c>
    </row>
    <row r="210" spans="1:65" s="2" customFormat="1" ht="16.5" customHeight="1">
      <c r="A210" s="26"/>
      <c r="B210" s="144"/>
      <c r="C210" s="145" t="s">
        <v>723</v>
      </c>
      <c r="D210" s="145" t="s">
        <v>145</v>
      </c>
      <c r="E210" s="146" t="s">
        <v>2038</v>
      </c>
      <c r="F210" s="147" t="s">
        <v>2039</v>
      </c>
      <c r="G210" s="148" t="s">
        <v>153</v>
      </c>
      <c r="H210" s="149">
        <v>489</v>
      </c>
      <c r="I210" s="150">
        <v>6.6</v>
      </c>
      <c r="J210" s="150">
        <f t="shared" si="50"/>
        <v>3227.4</v>
      </c>
      <c r="K210" s="151"/>
      <c r="L210" s="27"/>
      <c r="M210" s="152" t="s">
        <v>1</v>
      </c>
      <c r="N210" s="153" t="s">
        <v>42</v>
      </c>
      <c r="O210" s="154">
        <v>0</v>
      </c>
      <c r="P210" s="154">
        <f t="shared" si="51"/>
        <v>0</v>
      </c>
      <c r="Q210" s="154">
        <v>0</v>
      </c>
      <c r="R210" s="154">
        <f t="shared" si="52"/>
        <v>0</v>
      </c>
      <c r="S210" s="154">
        <v>0</v>
      </c>
      <c r="T210" s="155">
        <f t="shared" si="5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6" t="s">
        <v>175</v>
      </c>
      <c r="AT210" s="156" t="s">
        <v>145</v>
      </c>
      <c r="AU210" s="156" t="s">
        <v>150</v>
      </c>
      <c r="AY210" s="14" t="s">
        <v>142</v>
      </c>
      <c r="BE210" s="157">
        <f t="shared" si="54"/>
        <v>0</v>
      </c>
      <c r="BF210" s="157">
        <f t="shared" si="55"/>
        <v>3227.4</v>
      </c>
      <c r="BG210" s="157">
        <f t="shared" si="56"/>
        <v>0</v>
      </c>
      <c r="BH210" s="157">
        <f t="shared" si="57"/>
        <v>0</v>
      </c>
      <c r="BI210" s="157">
        <f t="shared" si="58"/>
        <v>0</v>
      </c>
      <c r="BJ210" s="14" t="s">
        <v>150</v>
      </c>
      <c r="BK210" s="157">
        <f t="shared" si="59"/>
        <v>3227.4</v>
      </c>
      <c r="BL210" s="14" t="s">
        <v>175</v>
      </c>
      <c r="BM210" s="156" t="s">
        <v>403</v>
      </c>
    </row>
    <row r="211" spans="1:65" s="2" customFormat="1" ht="16.5" customHeight="1">
      <c r="A211" s="26"/>
      <c r="B211" s="144"/>
      <c r="C211" s="145" t="s">
        <v>432</v>
      </c>
      <c r="D211" s="145" t="s">
        <v>145</v>
      </c>
      <c r="E211" s="146" t="s">
        <v>2040</v>
      </c>
      <c r="F211" s="147" t="s">
        <v>2041</v>
      </c>
      <c r="G211" s="148" t="s">
        <v>153</v>
      </c>
      <c r="H211" s="149">
        <v>489</v>
      </c>
      <c r="I211" s="150">
        <v>12.1</v>
      </c>
      <c r="J211" s="150">
        <f t="shared" si="50"/>
        <v>5916.9</v>
      </c>
      <c r="K211" s="151"/>
      <c r="L211" s="27"/>
      <c r="M211" s="152" t="s">
        <v>1</v>
      </c>
      <c r="N211" s="153" t="s">
        <v>42</v>
      </c>
      <c r="O211" s="154">
        <v>0</v>
      </c>
      <c r="P211" s="154">
        <f t="shared" si="51"/>
        <v>0</v>
      </c>
      <c r="Q211" s="154">
        <v>0</v>
      </c>
      <c r="R211" s="154">
        <f t="shared" si="52"/>
        <v>0</v>
      </c>
      <c r="S211" s="154">
        <v>0</v>
      </c>
      <c r="T211" s="155">
        <f t="shared" si="5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6" t="s">
        <v>175</v>
      </c>
      <c r="AT211" s="156" t="s">
        <v>145</v>
      </c>
      <c r="AU211" s="156" t="s">
        <v>150</v>
      </c>
      <c r="AY211" s="14" t="s">
        <v>142</v>
      </c>
      <c r="BE211" s="157">
        <f t="shared" si="54"/>
        <v>0</v>
      </c>
      <c r="BF211" s="157">
        <f t="shared" si="55"/>
        <v>5916.9</v>
      </c>
      <c r="BG211" s="157">
        <f t="shared" si="56"/>
        <v>0</v>
      </c>
      <c r="BH211" s="157">
        <f t="shared" si="57"/>
        <v>0</v>
      </c>
      <c r="BI211" s="157">
        <f t="shared" si="58"/>
        <v>0</v>
      </c>
      <c r="BJ211" s="14" t="s">
        <v>150</v>
      </c>
      <c r="BK211" s="157">
        <f t="shared" si="59"/>
        <v>5916.9</v>
      </c>
      <c r="BL211" s="14" t="s">
        <v>175</v>
      </c>
      <c r="BM211" s="156" t="s">
        <v>525</v>
      </c>
    </row>
    <row r="212" spans="1:65" s="2" customFormat="1" ht="16.5" customHeight="1">
      <c r="A212" s="26"/>
      <c r="B212" s="144"/>
      <c r="C212" s="145" t="s">
        <v>732</v>
      </c>
      <c r="D212" s="145" t="s">
        <v>145</v>
      </c>
      <c r="E212" s="146" t="s">
        <v>2042</v>
      </c>
      <c r="F212" s="147" t="s">
        <v>2043</v>
      </c>
      <c r="G212" s="148" t="s">
        <v>153</v>
      </c>
      <c r="H212" s="149">
        <v>489.16</v>
      </c>
      <c r="I212" s="150">
        <v>2.2000000000000002</v>
      </c>
      <c r="J212" s="150">
        <f t="shared" si="50"/>
        <v>1076.1500000000001</v>
      </c>
      <c r="K212" s="151"/>
      <c r="L212" s="27"/>
      <c r="M212" s="152" t="s">
        <v>1</v>
      </c>
      <c r="N212" s="153" t="s">
        <v>42</v>
      </c>
      <c r="O212" s="154">
        <v>0</v>
      </c>
      <c r="P212" s="154">
        <f t="shared" si="51"/>
        <v>0</v>
      </c>
      <c r="Q212" s="154">
        <v>0</v>
      </c>
      <c r="R212" s="154">
        <f t="shared" si="52"/>
        <v>0</v>
      </c>
      <c r="S212" s="154">
        <v>0</v>
      </c>
      <c r="T212" s="155">
        <f t="shared" si="5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6" t="s">
        <v>175</v>
      </c>
      <c r="AT212" s="156" t="s">
        <v>145</v>
      </c>
      <c r="AU212" s="156" t="s">
        <v>150</v>
      </c>
      <c r="AY212" s="14" t="s">
        <v>142</v>
      </c>
      <c r="BE212" s="157">
        <f t="shared" si="54"/>
        <v>0</v>
      </c>
      <c r="BF212" s="157">
        <f t="shared" si="55"/>
        <v>1076.1500000000001</v>
      </c>
      <c r="BG212" s="157">
        <f t="shared" si="56"/>
        <v>0</v>
      </c>
      <c r="BH212" s="157">
        <f t="shared" si="57"/>
        <v>0</v>
      </c>
      <c r="BI212" s="157">
        <f t="shared" si="58"/>
        <v>0</v>
      </c>
      <c r="BJ212" s="14" t="s">
        <v>150</v>
      </c>
      <c r="BK212" s="157">
        <f t="shared" si="59"/>
        <v>1076.1500000000001</v>
      </c>
      <c r="BL212" s="14" t="s">
        <v>175</v>
      </c>
      <c r="BM212" s="156" t="s">
        <v>541</v>
      </c>
    </row>
    <row r="213" spans="1:65" s="2" customFormat="1" ht="16.5" customHeight="1">
      <c r="A213" s="26"/>
      <c r="B213" s="144"/>
      <c r="C213" s="145" t="s">
        <v>435</v>
      </c>
      <c r="D213" s="145" t="s">
        <v>145</v>
      </c>
      <c r="E213" s="146" t="s">
        <v>2044</v>
      </c>
      <c r="F213" s="147" t="s">
        <v>2045</v>
      </c>
      <c r="G213" s="148" t="s">
        <v>303</v>
      </c>
      <c r="H213" s="149">
        <v>22</v>
      </c>
      <c r="I213" s="150">
        <v>42.9</v>
      </c>
      <c r="J213" s="150">
        <f t="shared" si="50"/>
        <v>943.8</v>
      </c>
      <c r="K213" s="151"/>
      <c r="L213" s="27"/>
      <c r="M213" s="152" t="s">
        <v>1</v>
      </c>
      <c r="N213" s="153" t="s">
        <v>42</v>
      </c>
      <c r="O213" s="154">
        <v>0</v>
      </c>
      <c r="P213" s="154">
        <f t="shared" si="51"/>
        <v>0</v>
      </c>
      <c r="Q213" s="154">
        <v>0</v>
      </c>
      <c r="R213" s="154">
        <f t="shared" si="52"/>
        <v>0</v>
      </c>
      <c r="S213" s="154">
        <v>0</v>
      </c>
      <c r="T213" s="155">
        <f t="shared" si="5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6" t="s">
        <v>175</v>
      </c>
      <c r="AT213" s="156" t="s">
        <v>145</v>
      </c>
      <c r="AU213" s="156" t="s">
        <v>150</v>
      </c>
      <c r="AY213" s="14" t="s">
        <v>142</v>
      </c>
      <c r="BE213" s="157">
        <f t="shared" si="54"/>
        <v>0</v>
      </c>
      <c r="BF213" s="157">
        <f t="shared" si="55"/>
        <v>943.8</v>
      </c>
      <c r="BG213" s="157">
        <f t="shared" si="56"/>
        <v>0</v>
      </c>
      <c r="BH213" s="157">
        <f t="shared" si="57"/>
        <v>0</v>
      </c>
      <c r="BI213" s="157">
        <f t="shared" si="58"/>
        <v>0</v>
      </c>
      <c r="BJ213" s="14" t="s">
        <v>150</v>
      </c>
      <c r="BK213" s="157">
        <f t="shared" si="59"/>
        <v>943.8</v>
      </c>
      <c r="BL213" s="14" t="s">
        <v>175</v>
      </c>
      <c r="BM213" s="156" t="s">
        <v>547</v>
      </c>
    </row>
    <row r="214" spans="1:65" s="2" customFormat="1" ht="16.5" customHeight="1">
      <c r="A214" s="26"/>
      <c r="B214" s="144"/>
      <c r="C214" s="145" t="s">
        <v>737</v>
      </c>
      <c r="D214" s="145" t="s">
        <v>145</v>
      </c>
      <c r="E214" s="146" t="s">
        <v>2046</v>
      </c>
      <c r="F214" s="147" t="s">
        <v>2047</v>
      </c>
      <c r="G214" s="148" t="s">
        <v>303</v>
      </c>
      <c r="H214" s="149">
        <v>3338</v>
      </c>
      <c r="I214" s="150">
        <v>1.1000000000000001</v>
      </c>
      <c r="J214" s="150">
        <f t="shared" si="50"/>
        <v>3671.8</v>
      </c>
      <c r="K214" s="151"/>
      <c r="L214" s="27"/>
      <c r="M214" s="152" t="s">
        <v>1</v>
      </c>
      <c r="N214" s="153" t="s">
        <v>42</v>
      </c>
      <c r="O214" s="154">
        <v>0</v>
      </c>
      <c r="P214" s="154">
        <f t="shared" si="51"/>
        <v>0</v>
      </c>
      <c r="Q214" s="154">
        <v>0</v>
      </c>
      <c r="R214" s="154">
        <f t="shared" si="52"/>
        <v>0</v>
      </c>
      <c r="S214" s="154">
        <v>0</v>
      </c>
      <c r="T214" s="155">
        <f t="shared" si="5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6" t="s">
        <v>175</v>
      </c>
      <c r="AT214" s="156" t="s">
        <v>145</v>
      </c>
      <c r="AU214" s="156" t="s">
        <v>150</v>
      </c>
      <c r="AY214" s="14" t="s">
        <v>142</v>
      </c>
      <c r="BE214" s="157">
        <f t="shared" si="54"/>
        <v>0</v>
      </c>
      <c r="BF214" s="157">
        <f t="shared" si="55"/>
        <v>3671.8</v>
      </c>
      <c r="BG214" s="157">
        <f t="shared" si="56"/>
        <v>0</v>
      </c>
      <c r="BH214" s="157">
        <f t="shared" si="57"/>
        <v>0</v>
      </c>
      <c r="BI214" s="157">
        <f t="shared" si="58"/>
        <v>0</v>
      </c>
      <c r="BJ214" s="14" t="s">
        <v>150</v>
      </c>
      <c r="BK214" s="157">
        <f t="shared" si="59"/>
        <v>3671.8</v>
      </c>
      <c r="BL214" s="14" t="s">
        <v>175</v>
      </c>
      <c r="BM214" s="156" t="s">
        <v>555</v>
      </c>
    </row>
    <row r="215" spans="1:65" s="2" customFormat="1" ht="24.2" customHeight="1">
      <c r="A215" s="26"/>
      <c r="B215" s="144"/>
      <c r="C215" s="145" t="s">
        <v>439</v>
      </c>
      <c r="D215" s="145" t="s">
        <v>145</v>
      </c>
      <c r="E215" s="146" t="s">
        <v>2048</v>
      </c>
      <c r="F215" s="147" t="s">
        <v>2049</v>
      </c>
      <c r="G215" s="148" t="s">
        <v>303</v>
      </c>
      <c r="H215" s="149">
        <v>1</v>
      </c>
      <c r="I215" s="150">
        <v>27.5</v>
      </c>
      <c r="J215" s="150">
        <f t="shared" si="50"/>
        <v>27.5</v>
      </c>
      <c r="K215" s="151"/>
      <c r="L215" s="27"/>
      <c r="M215" s="152" t="s">
        <v>1</v>
      </c>
      <c r="N215" s="153" t="s">
        <v>42</v>
      </c>
      <c r="O215" s="154">
        <v>0</v>
      </c>
      <c r="P215" s="154">
        <f t="shared" si="51"/>
        <v>0</v>
      </c>
      <c r="Q215" s="154">
        <v>0</v>
      </c>
      <c r="R215" s="154">
        <f t="shared" si="52"/>
        <v>0</v>
      </c>
      <c r="S215" s="154">
        <v>0</v>
      </c>
      <c r="T215" s="155">
        <f t="shared" si="5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6" t="s">
        <v>175</v>
      </c>
      <c r="AT215" s="156" t="s">
        <v>145</v>
      </c>
      <c r="AU215" s="156" t="s">
        <v>150</v>
      </c>
      <c r="AY215" s="14" t="s">
        <v>142</v>
      </c>
      <c r="BE215" s="157">
        <f t="shared" si="54"/>
        <v>0</v>
      </c>
      <c r="BF215" s="157">
        <f t="shared" si="55"/>
        <v>27.5</v>
      </c>
      <c r="BG215" s="157">
        <f t="shared" si="56"/>
        <v>0</v>
      </c>
      <c r="BH215" s="157">
        <f t="shared" si="57"/>
        <v>0</v>
      </c>
      <c r="BI215" s="157">
        <f t="shared" si="58"/>
        <v>0</v>
      </c>
      <c r="BJ215" s="14" t="s">
        <v>150</v>
      </c>
      <c r="BK215" s="157">
        <f t="shared" si="59"/>
        <v>27.5</v>
      </c>
      <c r="BL215" s="14" t="s">
        <v>175</v>
      </c>
      <c r="BM215" s="156" t="s">
        <v>563</v>
      </c>
    </row>
    <row r="216" spans="1:65" s="2" customFormat="1" ht="24.2" customHeight="1">
      <c r="A216" s="26"/>
      <c r="B216" s="144"/>
      <c r="C216" s="145" t="s">
        <v>742</v>
      </c>
      <c r="D216" s="145" t="s">
        <v>145</v>
      </c>
      <c r="E216" s="146" t="s">
        <v>2050</v>
      </c>
      <c r="F216" s="147" t="s">
        <v>2051</v>
      </c>
      <c r="G216" s="148" t="s">
        <v>303</v>
      </c>
      <c r="H216" s="149">
        <v>2</v>
      </c>
      <c r="I216" s="150">
        <v>27.5</v>
      </c>
      <c r="J216" s="150">
        <f t="shared" si="50"/>
        <v>55</v>
      </c>
      <c r="K216" s="151"/>
      <c r="L216" s="27"/>
      <c r="M216" s="152" t="s">
        <v>1</v>
      </c>
      <c r="N216" s="153" t="s">
        <v>42</v>
      </c>
      <c r="O216" s="154">
        <v>0</v>
      </c>
      <c r="P216" s="154">
        <f t="shared" si="51"/>
        <v>0</v>
      </c>
      <c r="Q216" s="154">
        <v>0</v>
      </c>
      <c r="R216" s="154">
        <f t="shared" si="52"/>
        <v>0</v>
      </c>
      <c r="S216" s="154">
        <v>0</v>
      </c>
      <c r="T216" s="155">
        <f t="shared" si="5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6" t="s">
        <v>175</v>
      </c>
      <c r="AT216" s="156" t="s">
        <v>145</v>
      </c>
      <c r="AU216" s="156" t="s">
        <v>150</v>
      </c>
      <c r="AY216" s="14" t="s">
        <v>142</v>
      </c>
      <c r="BE216" s="157">
        <f t="shared" si="54"/>
        <v>0</v>
      </c>
      <c r="BF216" s="157">
        <f t="shared" si="55"/>
        <v>55</v>
      </c>
      <c r="BG216" s="157">
        <f t="shared" si="56"/>
        <v>0</v>
      </c>
      <c r="BH216" s="157">
        <f t="shared" si="57"/>
        <v>0</v>
      </c>
      <c r="BI216" s="157">
        <f t="shared" si="58"/>
        <v>0</v>
      </c>
      <c r="BJ216" s="14" t="s">
        <v>150</v>
      </c>
      <c r="BK216" s="157">
        <f t="shared" si="59"/>
        <v>55</v>
      </c>
      <c r="BL216" s="14" t="s">
        <v>175</v>
      </c>
      <c r="BM216" s="156" t="s">
        <v>363</v>
      </c>
    </row>
    <row r="217" spans="1:65" s="2" customFormat="1" ht="24.2" customHeight="1">
      <c r="A217" s="26"/>
      <c r="B217" s="144"/>
      <c r="C217" s="162" t="s">
        <v>442</v>
      </c>
      <c r="D217" s="162" t="s">
        <v>281</v>
      </c>
      <c r="E217" s="163" t="s">
        <v>2052</v>
      </c>
      <c r="F217" s="164" t="s">
        <v>2053</v>
      </c>
      <c r="G217" s="165" t="s">
        <v>303</v>
      </c>
      <c r="H217" s="166">
        <v>2</v>
      </c>
      <c r="I217" s="167">
        <v>325.60000000000002</v>
      </c>
      <c r="J217" s="167">
        <f t="shared" si="50"/>
        <v>651.20000000000005</v>
      </c>
      <c r="K217" s="168"/>
      <c r="L217" s="169"/>
      <c r="M217" s="170" t="s">
        <v>1</v>
      </c>
      <c r="N217" s="171" t="s">
        <v>42</v>
      </c>
      <c r="O217" s="154">
        <v>0</v>
      </c>
      <c r="P217" s="154">
        <f t="shared" si="51"/>
        <v>0</v>
      </c>
      <c r="Q217" s="154">
        <v>0</v>
      </c>
      <c r="R217" s="154">
        <f t="shared" si="52"/>
        <v>0</v>
      </c>
      <c r="S217" s="154">
        <v>0</v>
      </c>
      <c r="T217" s="155">
        <f t="shared" si="5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6" t="s">
        <v>208</v>
      </c>
      <c r="AT217" s="156" t="s">
        <v>281</v>
      </c>
      <c r="AU217" s="156" t="s">
        <v>150</v>
      </c>
      <c r="AY217" s="14" t="s">
        <v>142</v>
      </c>
      <c r="BE217" s="157">
        <f t="shared" si="54"/>
        <v>0</v>
      </c>
      <c r="BF217" s="157">
        <f t="shared" si="55"/>
        <v>651.20000000000005</v>
      </c>
      <c r="BG217" s="157">
        <f t="shared" si="56"/>
        <v>0</v>
      </c>
      <c r="BH217" s="157">
        <f t="shared" si="57"/>
        <v>0</v>
      </c>
      <c r="BI217" s="157">
        <f t="shared" si="58"/>
        <v>0</v>
      </c>
      <c r="BJ217" s="14" t="s">
        <v>150</v>
      </c>
      <c r="BK217" s="157">
        <f t="shared" si="59"/>
        <v>651.20000000000005</v>
      </c>
      <c r="BL217" s="14" t="s">
        <v>175</v>
      </c>
      <c r="BM217" s="156" t="s">
        <v>391</v>
      </c>
    </row>
    <row r="218" spans="1:65" s="2" customFormat="1" ht="24.2" customHeight="1">
      <c r="A218" s="26"/>
      <c r="B218" s="144"/>
      <c r="C218" s="162" t="s">
        <v>747</v>
      </c>
      <c r="D218" s="162" t="s">
        <v>281</v>
      </c>
      <c r="E218" s="163" t="s">
        <v>2054</v>
      </c>
      <c r="F218" s="164" t="s">
        <v>2055</v>
      </c>
      <c r="G218" s="165" t="s">
        <v>303</v>
      </c>
      <c r="H218" s="166">
        <v>2</v>
      </c>
      <c r="I218" s="167">
        <v>418</v>
      </c>
      <c r="J218" s="167">
        <f t="shared" si="50"/>
        <v>836</v>
      </c>
      <c r="K218" s="168"/>
      <c r="L218" s="169"/>
      <c r="M218" s="170" t="s">
        <v>1</v>
      </c>
      <c r="N218" s="171" t="s">
        <v>42</v>
      </c>
      <c r="O218" s="154">
        <v>0</v>
      </c>
      <c r="P218" s="154">
        <f t="shared" si="51"/>
        <v>0</v>
      </c>
      <c r="Q218" s="154">
        <v>0</v>
      </c>
      <c r="R218" s="154">
        <f t="shared" si="52"/>
        <v>0</v>
      </c>
      <c r="S218" s="154">
        <v>0</v>
      </c>
      <c r="T218" s="155">
        <f t="shared" si="5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6" t="s">
        <v>208</v>
      </c>
      <c r="AT218" s="156" t="s">
        <v>281</v>
      </c>
      <c r="AU218" s="156" t="s">
        <v>150</v>
      </c>
      <c r="AY218" s="14" t="s">
        <v>142</v>
      </c>
      <c r="BE218" s="157">
        <f t="shared" si="54"/>
        <v>0</v>
      </c>
      <c r="BF218" s="157">
        <f t="shared" si="55"/>
        <v>836</v>
      </c>
      <c r="BG218" s="157">
        <f t="shared" si="56"/>
        <v>0</v>
      </c>
      <c r="BH218" s="157">
        <f t="shared" si="57"/>
        <v>0</v>
      </c>
      <c r="BI218" s="157">
        <f t="shared" si="58"/>
        <v>0</v>
      </c>
      <c r="BJ218" s="14" t="s">
        <v>150</v>
      </c>
      <c r="BK218" s="157">
        <f t="shared" si="59"/>
        <v>836</v>
      </c>
      <c r="BL218" s="14" t="s">
        <v>175</v>
      </c>
      <c r="BM218" s="156" t="s">
        <v>572</v>
      </c>
    </row>
    <row r="219" spans="1:65" s="2" customFormat="1" ht="24.2" customHeight="1">
      <c r="A219" s="26"/>
      <c r="B219" s="144"/>
      <c r="C219" s="162" t="s">
        <v>446</v>
      </c>
      <c r="D219" s="162" t="s">
        <v>281</v>
      </c>
      <c r="E219" s="163" t="s">
        <v>2056</v>
      </c>
      <c r="F219" s="164" t="s">
        <v>2057</v>
      </c>
      <c r="G219" s="165" t="s">
        <v>303</v>
      </c>
      <c r="H219" s="166">
        <v>1</v>
      </c>
      <c r="I219" s="167">
        <v>253</v>
      </c>
      <c r="J219" s="167">
        <f t="shared" si="50"/>
        <v>253</v>
      </c>
      <c r="K219" s="168"/>
      <c r="L219" s="169"/>
      <c r="M219" s="170" t="s">
        <v>1</v>
      </c>
      <c r="N219" s="171" t="s">
        <v>42</v>
      </c>
      <c r="O219" s="154">
        <v>0</v>
      </c>
      <c r="P219" s="154">
        <f t="shared" si="51"/>
        <v>0</v>
      </c>
      <c r="Q219" s="154">
        <v>0</v>
      </c>
      <c r="R219" s="154">
        <f t="shared" si="52"/>
        <v>0</v>
      </c>
      <c r="S219" s="154">
        <v>0</v>
      </c>
      <c r="T219" s="155">
        <f t="shared" si="5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6" t="s">
        <v>208</v>
      </c>
      <c r="AT219" s="156" t="s">
        <v>281</v>
      </c>
      <c r="AU219" s="156" t="s">
        <v>150</v>
      </c>
      <c r="AY219" s="14" t="s">
        <v>142</v>
      </c>
      <c r="BE219" s="157">
        <f t="shared" si="54"/>
        <v>0</v>
      </c>
      <c r="BF219" s="157">
        <f t="shared" si="55"/>
        <v>253</v>
      </c>
      <c r="BG219" s="157">
        <f t="shared" si="56"/>
        <v>0</v>
      </c>
      <c r="BH219" s="157">
        <f t="shared" si="57"/>
        <v>0</v>
      </c>
      <c r="BI219" s="157">
        <f t="shared" si="58"/>
        <v>0</v>
      </c>
      <c r="BJ219" s="14" t="s">
        <v>150</v>
      </c>
      <c r="BK219" s="157">
        <f t="shared" si="59"/>
        <v>253</v>
      </c>
      <c r="BL219" s="14" t="s">
        <v>175</v>
      </c>
      <c r="BM219" s="156" t="s">
        <v>580</v>
      </c>
    </row>
    <row r="220" spans="1:65" s="2" customFormat="1" ht="24.2" customHeight="1">
      <c r="A220" s="26"/>
      <c r="B220" s="144"/>
      <c r="C220" s="145" t="s">
        <v>750</v>
      </c>
      <c r="D220" s="145" t="s">
        <v>145</v>
      </c>
      <c r="E220" s="146" t="s">
        <v>2058</v>
      </c>
      <c r="F220" s="147" t="s">
        <v>2059</v>
      </c>
      <c r="G220" s="148" t="s">
        <v>303</v>
      </c>
      <c r="H220" s="149">
        <v>2</v>
      </c>
      <c r="I220" s="150">
        <v>27.5</v>
      </c>
      <c r="J220" s="150">
        <f t="shared" si="50"/>
        <v>55</v>
      </c>
      <c r="K220" s="151"/>
      <c r="L220" s="27"/>
      <c r="M220" s="152" t="s">
        <v>1</v>
      </c>
      <c r="N220" s="153" t="s">
        <v>42</v>
      </c>
      <c r="O220" s="154">
        <v>0</v>
      </c>
      <c r="P220" s="154">
        <f t="shared" si="51"/>
        <v>0</v>
      </c>
      <c r="Q220" s="154">
        <v>0</v>
      </c>
      <c r="R220" s="154">
        <f t="shared" si="52"/>
        <v>0</v>
      </c>
      <c r="S220" s="154">
        <v>0</v>
      </c>
      <c r="T220" s="155">
        <f t="shared" si="5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6" t="s">
        <v>175</v>
      </c>
      <c r="AT220" s="156" t="s">
        <v>145</v>
      </c>
      <c r="AU220" s="156" t="s">
        <v>150</v>
      </c>
      <c r="AY220" s="14" t="s">
        <v>142</v>
      </c>
      <c r="BE220" s="157">
        <f t="shared" si="54"/>
        <v>0</v>
      </c>
      <c r="BF220" s="157">
        <f t="shared" si="55"/>
        <v>55</v>
      </c>
      <c r="BG220" s="157">
        <f t="shared" si="56"/>
        <v>0</v>
      </c>
      <c r="BH220" s="157">
        <f t="shared" si="57"/>
        <v>0</v>
      </c>
      <c r="BI220" s="157">
        <f t="shared" si="58"/>
        <v>0</v>
      </c>
      <c r="BJ220" s="14" t="s">
        <v>150</v>
      </c>
      <c r="BK220" s="157">
        <f t="shared" si="59"/>
        <v>55</v>
      </c>
      <c r="BL220" s="14" t="s">
        <v>175</v>
      </c>
      <c r="BM220" s="156" t="s">
        <v>588</v>
      </c>
    </row>
    <row r="221" spans="1:65" s="2" customFormat="1" ht="16.5" customHeight="1">
      <c r="A221" s="26"/>
      <c r="B221" s="144"/>
      <c r="C221" s="145" t="s">
        <v>449</v>
      </c>
      <c r="D221" s="145" t="s">
        <v>145</v>
      </c>
      <c r="E221" s="146" t="s">
        <v>2060</v>
      </c>
      <c r="F221" s="147" t="s">
        <v>2061</v>
      </c>
      <c r="G221" s="148" t="s">
        <v>303</v>
      </c>
      <c r="H221" s="149">
        <v>5</v>
      </c>
      <c r="I221" s="150">
        <v>24.2</v>
      </c>
      <c r="J221" s="150">
        <f t="shared" si="50"/>
        <v>121</v>
      </c>
      <c r="K221" s="151"/>
      <c r="L221" s="27"/>
      <c r="M221" s="152" t="s">
        <v>1</v>
      </c>
      <c r="N221" s="153" t="s">
        <v>42</v>
      </c>
      <c r="O221" s="154">
        <v>0</v>
      </c>
      <c r="P221" s="154">
        <f t="shared" si="51"/>
        <v>0</v>
      </c>
      <c r="Q221" s="154">
        <v>0</v>
      </c>
      <c r="R221" s="154">
        <f t="shared" si="52"/>
        <v>0</v>
      </c>
      <c r="S221" s="154">
        <v>0</v>
      </c>
      <c r="T221" s="155">
        <f t="shared" si="5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6" t="s">
        <v>175</v>
      </c>
      <c r="AT221" s="156" t="s">
        <v>145</v>
      </c>
      <c r="AU221" s="156" t="s">
        <v>150</v>
      </c>
      <c r="AY221" s="14" t="s">
        <v>142</v>
      </c>
      <c r="BE221" s="157">
        <f t="shared" si="54"/>
        <v>0</v>
      </c>
      <c r="BF221" s="157">
        <f t="shared" si="55"/>
        <v>121</v>
      </c>
      <c r="BG221" s="157">
        <f t="shared" si="56"/>
        <v>0</v>
      </c>
      <c r="BH221" s="157">
        <f t="shared" si="57"/>
        <v>0</v>
      </c>
      <c r="BI221" s="157">
        <f t="shared" si="58"/>
        <v>0</v>
      </c>
      <c r="BJ221" s="14" t="s">
        <v>150</v>
      </c>
      <c r="BK221" s="157">
        <f t="shared" si="59"/>
        <v>121</v>
      </c>
      <c r="BL221" s="14" t="s">
        <v>175</v>
      </c>
      <c r="BM221" s="156" t="s">
        <v>665</v>
      </c>
    </row>
    <row r="222" spans="1:65" s="2" customFormat="1" ht="24.2" customHeight="1">
      <c r="A222" s="26"/>
      <c r="B222" s="144"/>
      <c r="C222" s="162" t="s">
        <v>755</v>
      </c>
      <c r="D222" s="162" t="s">
        <v>281</v>
      </c>
      <c r="E222" s="163" t="s">
        <v>2062</v>
      </c>
      <c r="F222" s="164" t="s">
        <v>2063</v>
      </c>
      <c r="G222" s="165" t="s">
        <v>303</v>
      </c>
      <c r="H222" s="166">
        <v>2</v>
      </c>
      <c r="I222" s="167">
        <v>88</v>
      </c>
      <c r="J222" s="167">
        <f t="shared" si="50"/>
        <v>176</v>
      </c>
      <c r="K222" s="168"/>
      <c r="L222" s="169"/>
      <c r="M222" s="170" t="s">
        <v>1</v>
      </c>
      <c r="N222" s="171" t="s">
        <v>42</v>
      </c>
      <c r="O222" s="154">
        <v>0</v>
      </c>
      <c r="P222" s="154">
        <f t="shared" si="51"/>
        <v>0</v>
      </c>
      <c r="Q222" s="154">
        <v>0</v>
      </c>
      <c r="R222" s="154">
        <f t="shared" si="52"/>
        <v>0</v>
      </c>
      <c r="S222" s="154">
        <v>0</v>
      </c>
      <c r="T222" s="155">
        <f t="shared" si="5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6" t="s">
        <v>208</v>
      </c>
      <c r="AT222" s="156" t="s">
        <v>281</v>
      </c>
      <c r="AU222" s="156" t="s">
        <v>150</v>
      </c>
      <c r="AY222" s="14" t="s">
        <v>142</v>
      </c>
      <c r="BE222" s="157">
        <f t="shared" si="54"/>
        <v>0</v>
      </c>
      <c r="BF222" s="157">
        <f t="shared" si="55"/>
        <v>176</v>
      </c>
      <c r="BG222" s="157">
        <f t="shared" si="56"/>
        <v>0</v>
      </c>
      <c r="BH222" s="157">
        <f t="shared" si="57"/>
        <v>0</v>
      </c>
      <c r="BI222" s="157">
        <f t="shared" si="58"/>
        <v>0</v>
      </c>
      <c r="BJ222" s="14" t="s">
        <v>150</v>
      </c>
      <c r="BK222" s="157">
        <f t="shared" si="59"/>
        <v>176</v>
      </c>
      <c r="BL222" s="14" t="s">
        <v>175</v>
      </c>
      <c r="BM222" s="156" t="s">
        <v>712</v>
      </c>
    </row>
    <row r="223" spans="1:65" s="2" customFormat="1" ht="24.2" customHeight="1">
      <c r="A223" s="26"/>
      <c r="B223" s="144"/>
      <c r="C223" s="162" t="s">
        <v>453</v>
      </c>
      <c r="D223" s="162" t="s">
        <v>281</v>
      </c>
      <c r="E223" s="163" t="s">
        <v>2064</v>
      </c>
      <c r="F223" s="164" t="s">
        <v>2065</v>
      </c>
      <c r="G223" s="165" t="s">
        <v>303</v>
      </c>
      <c r="H223" s="166">
        <v>2</v>
      </c>
      <c r="I223" s="167">
        <v>99</v>
      </c>
      <c r="J223" s="167">
        <f t="shared" si="50"/>
        <v>198</v>
      </c>
      <c r="K223" s="168"/>
      <c r="L223" s="169"/>
      <c r="M223" s="170" t="s">
        <v>1</v>
      </c>
      <c r="N223" s="171" t="s">
        <v>42</v>
      </c>
      <c r="O223" s="154">
        <v>0</v>
      </c>
      <c r="P223" s="154">
        <f t="shared" si="51"/>
        <v>0</v>
      </c>
      <c r="Q223" s="154">
        <v>0</v>
      </c>
      <c r="R223" s="154">
        <f t="shared" si="52"/>
        <v>0</v>
      </c>
      <c r="S223" s="154">
        <v>0</v>
      </c>
      <c r="T223" s="155">
        <f t="shared" si="5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6" t="s">
        <v>208</v>
      </c>
      <c r="AT223" s="156" t="s">
        <v>281</v>
      </c>
      <c r="AU223" s="156" t="s">
        <v>150</v>
      </c>
      <c r="AY223" s="14" t="s">
        <v>142</v>
      </c>
      <c r="BE223" s="157">
        <f t="shared" si="54"/>
        <v>0</v>
      </c>
      <c r="BF223" s="157">
        <f t="shared" si="55"/>
        <v>198</v>
      </c>
      <c r="BG223" s="157">
        <f t="shared" si="56"/>
        <v>0</v>
      </c>
      <c r="BH223" s="157">
        <f t="shared" si="57"/>
        <v>0</v>
      </c>
      <c r="BI223" s="157">
        <f t="shared" si="58"/>
        <v>0</v>
      </c>
      <c r="BJ223" s="14" t="s">
        <v>150</v>
      </c>
      <c r="BK223" s="157">
        <f t="shared" si="59"/>
        <v>198</v>
      </c>
      <c r="BL223" s="14" t="s">
        <v>175</v>
      </c>
      <c r="BM223" s="156" t="s">
        <v>291</v>
      </c>
    </row>
    <row r="224" spans="1:65" s="2" customFormat="1" ht="24.2" customHeight="1">
      <c r="A224" s="26"/>
      <c r="B224" s="144"/>
      <c r="C224" s="162" t="s">
        <v>760</v>
      </c>
      <c r="D224" s="162" t="s">
        <v>281</v>
      </c>
      <c r="E224" s="163" t="s">
        <v>2066</v>
      </c>
      <c r="F224" s="164" t="s">
        <v>2067</v>
      </c>
      <c r="G224" s="165" t="s">
        <v>303</v>
      </c>
      <c r="H224" s="166">
        <v>1</v>
      </c>
      <c r="I224" s="167">
        <v>82.5</v>
      </c>
      <c r="J224" s="167">
        <f t="shared" si="50"/>
        <v>82.5</v>
      </c>
      <c r="K224" s="168"/>
      <c r="L224" s="169"/>
      <c r="M224" s="170" t="s">
        <v>1</v>
      </c>
      <c r="N224" s="171" t="s">
        <v>42</v>
      </c>
      <c r="O224" s="154">
        <v>0</v>
      </c>
      <c r="P224" s="154">
        <f t="shared" si="51"/>
        <v>0</v>
      </c>
      <c r="Q224" s="154">
        <v>0</v>
      </c>
      <c r="R224" s="154">
        <f t="shared" si="52"/>
        <v>0</v>
      </c>
      <c r="S224" s="154">
        <v>0</v>
      </c>
      <c r="T224" s="155">
        <f t="shared" si="5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6" t="s">
        <v>208</v>
      </c>
      <c r="AT224" s="156" t="s">
        <v>281</v>
      </c>
      <c r="AU224" s="156" t="s">
        <v>150</v>
      </c>
      <c r="AY224" s="14" t="s">
        <v>142</v>
      </c>
      <c r="BE224" s="157">
        <f t="shared" si="54"/>
        <v>0</v>
      </c>
      <c r="BF224" s="157">
        <f t="shared" si="55"/>
        <v>82.5</v>
      </c>
      <c r="BG224" s="157">
        <f t="shared" si="56"/>
        <v>0</v>
      </c>
      <c r="BH224" s="157">
        <f t="shared" si="57"/>
        <v>0</v>
      </c>
      <c r="BI224" s="157">
        <f t="shared" si="58"/>
        <v>0</v>
      </c>
      <c r="BJ224" s="14" t="s">
        <v>150</v>
      </c>
      <c r="BK224" s="157">
        <f t="shared" si="59"/>
        <v>82.5</v>
      </c>
      <c r="BL224" s="14" t="s">
        <v>175</v>
      </c>
      <c r="BM224" s="156" t="s">
        <v>328</v>
      </c>
    </row>
    <row r="225" spans="1:65" s="2" customFormat="1" ht="16.5" customHeight="1">
      <c r="A225" s="26"/>
      <c r="B225" s="144"/>
      <c r="C225" s="145" t="s">
        <v>477</v>
      </c>
      <c r="D225" s="145" t="s">
        <v>145</v>
      </c>
      <c r="E225" s="146" t="s">
        <v>2068</v>
      </c>
      <c r="F225" s="147" t="s">
        <v>2069</v>
      </c>
      <c r="G225" s="148" t="s">
        <v>806</v>
      </c>
      <c r="H225" s="149">
        <v>1</v>
      </c>
      <c r="I225" s="150">
        <v>137.5</v>
      </c>
      <c r="J225" s="150">
        <f t="shared" si="50"/>
        <v>137.5</v>
      </c>
      <c r="K225" s="151"/>
      <c r="L225" s="27"/>
      <c r="M225" s="152" t="s">
        <v>1</v>
      </c>
      <c r="N225" s="153" t="s">
        <v>42</v>
      </c>
      <c r="O225" s="154">
        <v>0</v>
      </c>
      <c r="P225" s="154">
        <f t="shared" si="51"/>
        <v>0</v>
      </c>
      <c r="Q225" s="154">
        <v>0</v>
      </c>
      <c r="R225" s="154">
        <f t="shared" si="52"/>
        <v>0</v>
      </c>
      <c r="S225" s="154">
        <v>0</v>
      </c>
      <c r="T225" s="155">
        <f t="shared" si="5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6" t="s">
        <v>175</v>
      </c>
      <c r="AT225" s="156" t="s">
        <v>145</v>
      </c>
      <c r="AU225" s="156" t="s">
        <v>150</v>
      </c>
      <c r="AY225" s="14" t="s">
        <v>142</v>
      </c>
      <c r="BE225" s="157">
        <f t="shared" si="54"/>
        <v>0</v>
      </c>
      <c r="BF225" s="157">
        <f t="shared" si="55"/>
        <v>137.5</v>
      </c>
      <c r="BG225" s="157">
        <f t="shared" si="56"/>
        <v>0</v>
      </c>
      <c r="BH225" s="157">
        <f t="shared" si="57"/>
        <v>0</v>
      </c>
      <c r="BI225" s="157">
        <f t="shared" si="58"/>
        <v>0</v>
      </c>
      <c r="BJ225" s="14" t="s">
        <v>150</v>
      </c>
      <c r="BK225" s="157">
        <f t="shared" si="59"/>
        <v>137.5</v>
      </c>
      <c r="BL225" s="14" t="s">
        <v>175</v>
      </c>
      <c r="BM225" s="156" t="s">
        <v>336</v>
      </c>
    </row>
    <row r="226" spans="1:65" s="12" customFormat="1" ht="25.9" customHeight="1">
      <c r="B226" s="132"/>
      <c r="D226" s="133" t="s">
        <v>75</v>
      </c>
      <c r="E226" s="134" t="s">
        <v>2070</v>
      </c>
      <c r="F226" s="134" t="s">
        <v>2071</v>
      </c>
      <c r="J226" s="135">
        <f>BK226</f>
        <v>378</v>
      </c>
      <c r="L226" s="132"/>
      <c r="M226" s="136"/>
      <c r="N226" s="137"/>
      <c r="O226" s="137"/>
      <c r="P226" s="138">
        <f>SUM(P227:P228)</f>
        <v>0</v>
      </c>
      <c r="Q226" s="137"/>
      <c r="R226" s="138">
        <f>SUM(R227:R228)</f>
        <v>0</v>
      </c>
      <c r="S226" s="137"/>
      <c r="T226" s="139">
        <f>SUM(T227:T228)</f>
        <v>0</v>
      </c>
      <c r="AR226" s="133" t="s">
        <v>149</v>
      </c>
      <c r="AT226" s="140" t="s">
        <v>75</v>
      </c>
      <c r="AU226" s="140" t="s">
        <v>76</v>
      </c>
      <c r="AY226" s="133" t="s">
        <v>142</v>
      </c>
      <c r="BK226" s="141">
        <f>SUM(BK227:BK228)</f>
        <v>378</v>
      </c>
    </row>
    <row r="227" spans="1:65" s="2" customFormat="1" ht="16.5" customHeight="1">
      <c r="A227" s="26"/>
      <c r="B227" s="144"/>
      <c r="C227" s="145" t="s">
        <v>767</v>
      </c>
      <c r="D227" s="145" t="s">
        <v>145</v>
      </c>
      <c r="E227" s="146" t="s">
        <v>2072</v>
      </c>
      <c r="F227" s="147" t="s">
        <v>2073</v>
      </c>
      <c r="G227" s="148" t="s">
        <v>303</v>
      </c>
      <c r="H227" s="149">
        <v>1</v>
      </c>
      <c r="I227" s="150">
        <v>90</v>
      </c>
      <c r="J227" s="150">
        <f>ROUND(I227*H227,2)</f>
        <v>90</v>
      </c>
      <c r="K227" s="151"/>
      <c r="L227" s="27"/>
      <c r="M227" s="152" t="s">
        <v>1</v>
      </c>
      <c r="N227" s="153" t="s">
        <v>42</v>
      </c>
      <c r="O227" s="154">
        <v>0</v>
      </c>
      <c r="P227" s="154">
        <f>O227*H227</f>
        <v>0</v>
      </c>
      <c r="Q227" s="154">
        <v>0</v>
      </c>
      <c r="R227" s="154">
        <f>Q227*H227</f>
        <v>0</v>
      </c>
      <c r="S227" s="154">
        <v>0</v>
      </c>
      <c r="T227" s="155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6" t="s">
        <v>383</v>
      </c>
      <c r="AT227" s="156" t="s">
        <v>145</v>
      </c>
      <c r="AU227" s="156" t="s">
        <v>84</v>
      </c>
      <c r="AY227" s="14" t="s">
        <v>142</v>
      </c>
      <c r="BE227" s="157">
        <f>IF(N227="základná",J227,0)</f>
        <v>0</v>
      </c>
      <c r="BF227" s="157">
        <f>IF(N227="znížená",J227,0)</f>
        <v>90</v>
      </c>
      <c r="BG227" s="157">
        <f>IF(N227="zákl. prenesená",J227,0)</f>
        <v>0</v>
      </c>
      <c r="BH227" s="157">
        <f>IF(N227="zníž. prenesená",J227,0)</f>
        <v>0</v>
      </c>
      <c r="BI227" s="157">
        <f>IF(N227="nulová",J227,0)</f>
        <v>0</v>
      </c>
      <c r="BJ227" s="14" t="s">
        <v>150</v>
      </c>
      <c r="BK227" s="157">
        <f>ROUND(I227*H227,2)</f>
        <v>90</v>
      </c>
      <c r="BL227" s="14" t="s">
        <v>383</v>
      </c>
      <c r="BM227" s="156" t="s">
        <v>369</v>
      </c>
    </row>
    <row r="228" spans="1:65" s="2" customFormat="1" ht="16.5" customHeight="1">
      <c r="A228" s="26"/>
      <c r="B228" s="144"/>
      <c r="C228" s="145" t="s">
        <v>481</v>
      </c>
      <c r="D228" s="145" t="s">
        <v>145</v>
      </c>
      <c r="E228" s="146" t="s">
        <v>2074</v>
      </c>
      <c r="F228" s="147" t="s">
        <v>2075</v>
      </c>
      <c r="G228" s="148" t="s">
        <v>2076</v>
      </c>
      <c r="H228" s="149">
        <v>24</v>
      </c>
      <c r="I228" s="150">
        <v>12</v>
      </c>
      <c r="J228" s="150">
        <f>ROUND(I228*H228,2)</f>
        <v>288</v>
      </c>
      <c r="K228" s="151"/>
      <c r="L228" s="27"/>
      <c r="M228" s="158" t="s">
        <v>1</v>
      </c>
      <c r="N228" s="159" t="s">
        <v>42</v>
      </c>
      <c r="O228" s="160">
        <v>0</v>
      </c>
      <c r="P228" s="160">
        <f>O228*H228</f>
        <v>0</v>
      </c>
      <c r="Q228" s="160">
        <v>0</v>
      </c>
      <c r="R228" s="160">
        <f>Q228*H228</f>
        <v>0</v>
      </c>
      <c r="S228" s="160">
        <v>0</v>
      </c>
      <c r="T228" s="161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6" t="s">
        <v>383</v>
      </c>
      <c r="AT228" s="156" t="s">
        <v>145</v>
      </c>
      <c r="AU228" s="156" t="s">
        <v>84</v>
      </c>
      <c r="AY228" s="14" t="s">
        <v>142</v>
      </c>
      <c r="BE228" s="157">
        <f>IF(N228="základná",J228,0)</f>
        <v>0</v>
      </c>
      <c r="BF228" s="157">
        <f>IF(N228="znížená",J228,0)</f>
        <v>288</v>
      </c>
      <c r="BG228" s="157">
        <f>IF(N228="zákl. prenesená",J228,0)</f>
        <v>0</v>
      </c>
      <c r="BH228" s="157">
        <f>IF(N228="zníž. prenesená",J228,0)</f>
        <v>0</v>
      </c>
      <c r="BI228" s="157">
        <f>IF(N228="nulová",J228,0)</f>
        <v>0</v>
      </c>
      <c r="BJ228" s="14" t="s">
        <v>150</v>
      </c>
      <c r="BK228" s="157">
        <f>ROUND(I228*H228,2)</f>
        <v>288</v>
      </c>
      <c r="BL228" s="14" t="s">
        <v>383</v>
      </c>
      <c r="BM228" s="156" t="s">
        <v>373</v>
      </c>
    </row>
    <row r="229" spans="1:65" s="2" customFormat="1" ht="6.95" customHeight="1">
      <c r="A229" s="26"/>
      <c r="B229" s="44"/>
      <c r="C229" s="45"/>
      <c r="D229" s="45"/>
      <c r="E229" s="45"/>
      <c r="F229" s="45"/>
      <c r="G229" s="45"/>
      <c r="H229" s="45"/>
      <c r="I229" s="45"/>
      <c r="J229" s="45"/>
      <c r="K229" s="45"/>
      <c r="L229" s="27"/>
      <c r="M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</row>
  </sheetData>
  <autoFilter ref="C123:K228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0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112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customHeight="1">
      <c r="B4" s="17"/>
      <c r="D4" s="18" t="s">
        <v>113</v>
      </c>
      <c r="L4" s="17"/>
      <c r="M4" s="91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17" t="str">
        <f>'Rekapitulácia stavby'!K6</f>
        <v>Rekonštrukcia budovy bývalej kláštornej školy na detské jasle v obci Bojná</v>
      </c>
      <c r="F7" s="218"/>
      <c r="G7" s="218"/>
      <c r="H7" s="218"/>
      <c r="L7" s="17"/>
    </row>
    <row r="8" spans="1:46" s="2" customFormat="1" ht="12" customHeight="1">
      <c r="A8" s="26"/>
      <c r="B8" s="27"/>
      <c r="C8" s="26"/>
      <c r="D8" s="23" t="s">
        <v>114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2077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2. 3. 2023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31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25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36</v>
      </c>
      <c r="E30" s="26"/>
      <c r="F30" s="26"/>
      <c r="G30" s="26"/>
      <c r="H30" s="26"/>
      <c r="I30" s="26"/>
      <c r="J30" s="68">
        <f>ROUND(J118, 2)</f>
        <v>23271.16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6" t="s">
        <v>40</v>
      </c>
      <c r="E33" s="32" t="s">
        <v>41</v>
      </c>
      <c r="F33" s="97">
        <f>ROUND((SUM(BE118:BE121)),  2)</f>
        <v>0</v>
      </c>
      <c r="G33" s="98"/>
      <c r="H33" s="98"/>
      <c r="I33" s="99">
        <v>0.2</v>
      </c>
      <c r="J33" s="97">
        <f>ROUND(((SUM(BE118:BE121))*I33),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42</v>
      </c>
      <c r="F34" s="100">
        <f>ROUND((SUM(BF118:BF121)),  2)</f>
        <v>23271.16</v>
      </c>
      <c r="G34" s="26"/>
      <c r="H34" s="26"/>
      <c r="I34" s="101">
        <v>0.2</v>
      </c>
      <c r="J34" s="100">
        <f>ROUND(((SUM(BF118:BF121))*I34),  2)</f>
        <v>4654.2299999999996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100">
        <f>ROUND((SUM(BG118:BG121)),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100">
        <f>ROUND((SUM(BH118:BH121)),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45</v>
      </c>
      <c r="F37" s="97">
        <f>ROUND((SUM(BI118:BI121)),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46</v>
      </c>
      <c r="E39" s="57"/>
      <c r="F39" s="57"/>
      <c r="G39" s="104" t="s">
        <v>47</v>
      </c>
      <c r="H39" s="105" t="s">
        <v>48</v>
      </c>
      <c r="I39" s="57"/>
      <c r="J39" s="106">
        <f>SUM(J30:J37)</f>
        <v>27925.39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51</v>
      </c>
      <c r="E61" s="29"/>
      <c r="F61" s="108" t="s">
        <v>52</v>
      </c>
      <c r="G61" s="42" t="s">
        <v>51</v>
      </c>
      <c r="H61" s="29"/>
      <c r="I61" s="29"/>
      <c r="J61" s="109" t="s">
        <v>52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51</v>
      </c>
      <c r="E76" s="29"/>
      <c r="F76" s="108" t="s">
        <v>52</v>
      </c>
      <c r="G76" s="42" t="s">
        <v>51</v>
      </c>
      <c r="H76" s="29"/>
      <c r="I76" s="29"/>
      <c r="J76" s="109" t="s">
        <v>52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116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hidden="1" customHeight="1">
      <c r="A85" s="26"/>
      <c r="B85" s="27"/>
      <c r="C85" s="26"/>
      <c r="D85" s="26"/>
      <c r="E85" s="217" t="str">
        <f>E7</f>
        <v>Rekonštrukcia budovy bývalej kláštornej školy na detské jasle v obci Bojná</v>
      </c>
      <c r="F85" s="218"/>
      <c r="G85" s="218"/>
      <c r="H85" s="218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114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4" t="str">
        <f>E9</f>
        <v>so09 - 09 - Okna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Bojná</v>
      </c>
      <c r="G89" s="26"/>
      <c r="H89" s="26"/>
      <c r="I89" s="23" t="s">
        <v>19</v>
      </c>
      <c r="J89" s="52" t="str">
        <f>IF(J12="","",J12)</f>
        <v>2. 3. 2023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Obec Bojná</v>
      </c>
      <c r="G91" s="26"/>
      <c r="H91" s="26"/>
      <c r="I91" s="23" t="s">
        <v>31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AB-STAV, s.r.o. Malý Cetín</v>
      </c>
      <c r="G92" s="26"/>
      <c r="H92" s="26"/>
      <c r="I92" s="23" t="s">
        <v>33</v>
      </c>
      <c r="J92" s="24" t="str">
        <f>E24</f>
        <v>Miroslav Čech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10" t="s">
        <v>117</v>
      </c>
      <c r="D94" s="102"/>
      <c r="E94" s="102"/>
      <c r="F94" s="102"/>
      <c r="G94" s="102"/>
      <c r="H94" s="102"/>
      <c r="I94" s="102"/>
      <c r="J94" s="111" t="s">
        <v>118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12" t="s">
        <v>119</v>
      </c>
      <c r="D96" s="26"/>
      <c r="E96" s="26"/>
      <c r="F96" s="26"/>
      <c r="G96" s="26"/>
      <c r="H96" s="26"/>
      <c r="I96" s="26"/>
      <c r="J96" s="68">
        <f>J118</f>
        <v>23271.16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120</v>
      </c>
    </row>
    <row r="97" spans="1:31" s="9" customFormat="1" ht="24.95" hidden="1" customHeight="1">
      <c r="B97" s="113"/>
      <c r="D97" s="114" t="s">
        <v>1263</v>
      </c>
      <c r="E97" s="115"/>
      <c r="F97" s="115"/>
      <c r="G97" s="115"/>
      <c r="H97" s="115"/>
      <c r="I97" s="115"/>
      <c r="J97" s="116">
        <f>J119</f>
        <v>23271.16</v>
      </c>
      <c r="L97" s="113"/>
    </row>
    <row r="98" spans="1:31" s="10" customFormat="1" ht="19.899999999999999" hidden="1" customHeight="1">
      <c r="B98" s="117"/>
      <c r="D98" s="118" t="s">
        <v>2078</v>
      </c>
      <c r="E98" s="119"/>
      <c r="F98" s="119"/>
      <c r="G98" s="119"/>
      <c r="H98" s="119"/>
      <c r="I98" s="119"/>
      <c r="J98" s="120">
        <f>J120</f>
        <v>23271.16</v>
      </c>
      <c r="L98" s="117"/>
    </row>
    <row r="99" spans="1:31" s="2" customFormat="1" ht="21.75" hidden="1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9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hidden="1" customHeight="1">
      <c r="A100" s="26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ht="11.25" hidden="1"/>
    <row r="102" spans="1:31" ht="11.25" hidden="1"/>
    <row r="103" spans="1:31" ht="11.25" hidden="1"/>
    <row r="104" spans="1:31" s="2" customFormat="1" ht="6.95" customHeight="1">
      <c r="A104" s="26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>
      <c r="A105" s="26"/>
      <c r="B105" s="27"/>
      <c r="C105" s="18" t="s">
        <v>128</v>
      </c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6.25" customHeight="1">
      <c r="A108" s="26"/>
      <c r="B108" s="27"/>
      <c r="C108" s="26"/>
      <c r="D108" s="26"/>
      <c r="E108" s="217" t="str">
        <f>E7</f>
        <v>Rekonštrukcia budovy bývalej kláštornej školy na detské jasle v obci Bojná</v>
      </c>
      <c r="F108" s="218"/>
      <c r="G108" s="218"/>
      <c r="H108" s="218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114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84" t="str">
        <f>E9</f>
        <v>so09 - 09 - Okna</v>
      </c>
      <c r="F110" s="219"/>
      <c r="G110" s="219"/>
      <c r="H110" s="219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>Bojná</v>
      </c>
      <c r="G112" s="26"/>
      <c r="H112" s="26"/>
      <c r="I112" s="23" t="s">
        <v>19</v>
      </c>
      <c r="J112" s="52" t="str">
        <f>IF(J12="","",J12)</f>
        <v>2. 3. 2023</v>
      </c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>
      <c r="A114" s="26"/>
      <c r="B114" s="27"/>
      <c r="C114" s="23" t="s">
        <v>21</v>
      </c>
      <c r="D114" s="26"/>
      <c r="E114" s="26"/>
      <c r="F114" s="21" t="str">
        <f>E15</f>
        <v>Obec Bojná</v>
      </c>
      <c r="G114" s="26"/>
      <c r="H114" s="26"/>
      <c r="I114" s="23" t="s">
        <v>31</v>
      </c>
      <c r="J114" s="24" t="str">
        <f>E21</f>
        <v xml:space="preserve"> </v>
      </c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26</v>
      </c>
      <c r="D115" s="26"/>
      <c r="E115" s="26"/>
      <c r="F115" s="21" t="str">
        <f>IF(E18="","",E18)</f>
        <v>AB-STAV, s.r.o. Malý Cetín</v>
      </c>
      <c r="G115" s="26"/>
      <c r="H115" s="26"/>
      <c r="I115" s="23" t="s">
        <v>33</v>
      </c>
      <c r="J115" s="24" t="str">
        <f>E24</f>
        <v>Miroslav Čech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21"/>
      <c r="B117" s="122"/>
      <c r="C117" s="123" t="s">
        <v>129</v>
      </c>
      <c r="D117" s="124" t="s">
        <v>61</v>
      </c>
      <c r="E117" s="124" t="s">
        <v>57</v>
      </c>
      <c r="F117" s="124" t="s">
        <v>58</v>
      </c>
      <c r="G117" s="124" t="s">
        <v>130</v>
      </c>
      <c r="H117" s="124" t="s">
        <v>131</v>
      </c>
      <c r="I117" s="124" t="s">
        <v>132</v>
      </c>
      <c r="J117" s="125" t="s">
        <v>118</v>
      </c>
      <c r="K117" s="126" t="s">
        <v>133</v>
      </c>
      <c r="L117" s="127"/>
      <c r="M117" s="59" t="s">
        <v>1</v>
      </c>
      <c r="N117" s="60" t="s">
        <v>40</v>
      </c>
      <c r="O117" s="60" t="s">
        <v>134</v>
      </c>
      <c r="P117" s="60" t="s">
        <v>135</v>
      </c>
      <c r="Q117" s="60" t="s">
        <v>136</v>
      </c>
      <c r="R117" s="60" t="s">
        <v>137</v>
      </c>
      <c r="S117" s="60" t="s">
        <v>138</v>
      </c>
      <c r="T117" s="61" t="s">
        <v>139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9" customHeight="1">
      <c r="A118" s="26"/>
      <c r="B118" s="27"/>
      <c r="C118" s="66" t="s">
        <v>119</v>
      </c>
      <c r="D118" s="26"/>
      <c r="E118" s="26"/>
      <c r="F118" s="26"/>
      <c r="G118" s="26"/>
      <c r="H118" s="26"/>
      <c r="I118" s="26"/>
      <c r="J118" s="128">
        <f>BK118</f>
        <v>23271.16</v>
      </c>
      <c r="K118" s="26"/>
      <c r="L118" s="27"/>
      <c r="M118" s="62"/>
      <c r="N118" s="53"/>
      <c r="O118" s="63"/>
      <c r="P118" s="129">
        <f>P119</f>
        <v>0</v>
      </c>
      <c r="Q118" s="63"/>
      <c r="R118" s="129">
        <f>R119</f>
        <v>0</v>
      </c>
      <c r="S118" s="63"/>
      <c r="T118" s="130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75</v>
      </c>
      <c r="AU118" s="14" t="s">
        <v>120</v>
      </c>
      <c r="BK118" s="131">
        <f>BK119</f>
        <v>23271.16</v>
      </c>
    </row>
    <row r="119" spans="1:65" s="12" customFormat="1" ht="25.9" customHeight="1">
      <c r="B119" s="132"/>
      <c r="D119" s="133" t="s">
        <v>75</v>
      </c>
      <c r="E119" s="134" t="s">
        <v>188</v>
      </c>
      <c r="F119" s="134" t="s">
        <v>1267</v>
      </c>
      <c r="J119" s="135">
        <f>BK119</f>
        <v>23271.16</v>
      </c>
      <c r="L119" s="132"/>
      <c r="M119" s="136"/>
      <c r="N119" s="137"/>
      <c r="O119" s="137"/>
      <c r="P119" s="138">
        <f>P120</f>
        <v>0</v>
      </c>
      <c r="Q119" s="137"/>
      <c r="R119" s="138">
        <f>R120</f>
        <v>0</v>
      </c>
      <c r="S119" s="137"/>
      <c r="T119" s="139">
        <f>T120</f>
        <v>0</v>
      </c>
      <c r="AR119" s="133" t="s">
        <v>150</v>
      </c>
      <c r="AT119" s="140" t="s">
        <v>75</v>
      </c>
      <c r="AU119" s="140" t="s">
        <v>76</v>
      </c>
      <c r="AY119" s="133" t="s">
        <v>142</v>
      </c>
      <c r="BK119" s="141">
        <f>BK120</f>
        <v>23271.16</v>
      </c>
    </row>
    <row r="120" spans="1:65" s="12" customFormat="1" ht="22.9" customHeight="1">
      <c r="B120" s="132"/>
      <c r="D120" s="133" t="s">
        <v>75</v>
      </c>
      <c r="E120" s="142" t="s">
        <v>223</v>
      </c>
      <c r="F120" s="142" t="s">
        <v>2079</v>
      </c>
      <c r="J120" s="143">
        <f>BK120</f>
        <v>23271.16</v>
      </c>
      <c r="L120" s="132"/>
      <c r="M120" s="136"/>
      <c r="N120" s="137"/>
      <c r="O120" s="137"/>
      <c r="P120" s="138">
        <f>P121</f>
        <v>0</v>
      </c>
      <c r="Q120" s="137"/>
      <c r="R120" s="138">
        <f>R121</f>
        <v>0</v>
      </c>
      <c r="S120" s="137"/>
      <c r="T120" s="139">
        <f>T121</f>
        <v>0</v>
      </c>
      <c r="AR120" s="133" t="s">
        <v>150</v>
      </c>
      <c r="AT120" s="140" t="s">
        <v>75</v>
      </c>
      <c r="AU120" s="140" t="s">
        <v>84</v>
      </c>
      <c r="AY120" s="133" t="s">
        <v>142</v>
      </c>
      <c r="BK120" s="141">
        <f>BK121</f>
        <v>23271.16</v>
      </c>
    </row>
    <row r="121" spans="1:65" s="2" customFormat="1" ht="37.9" customHeight="1">
      <c r="A121" s="26"/>
      <c r="B121" s="144"/>
      <c r="C121" s="162" t="s">
        <v>84</v>
      </c>
      <c r="D121" s="162" t="s">
        <v>281</v>
      </c>
      <c r="E121" s="163" t="s">
        <v>2080</v>
      </c>
      <c r="F121" s="164" t="s">
        <v>2081</v>
      </c>
      <c r="G121" s="165" t="s">
        <v>303</v>
      </c>
      <c r="H121" s="166">
        <v>22</v>
      </c>
      <c r="I121" s="167">
        <v>1057.78</v>
      </c>
      <c r="J121" s="167">
        <f>ROUND(I121*H121,2)</f>
        <v>23271.16</v>
      </c>
      <c r="K121" s="168"/>
      <c r="L121" s="169"/>
      <c r="M121" s="178" t="s">
        <v>1</v>
      </c>
      <c r="N121" s="179" t="s">
        <v>42</v>
      </c>
      <c r="O121" s="160">
        <v>0</v>
      </c>
      <c r="P121" s="160">
        <f>O121*H121</f>
        <v>0</v>
      </c>
      <c r="Q121" s="160">
        <v>0</v>
      </c>
      <c r="R121" s="160">
        <f>Q121*H121</f>
        <v>0</v>
      </c>
      <c r="S121" s="160">
        <v>0</v>
      </c>
      <c r="T121" s="161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6" t="s">
        <v>208</v>
      </c>
      <c r="AT121" s="156" t="s">
        <v>281</v>
      </c>
      <c r="AU121" s="156" t="s">
        <v>150</v>
      </c>
      <c r="AY121" s="14" t="s">
        <v>142</v>
      </c>
      <c r="BE121" s="157">
        <f>IF(N121="základná",J121,0)</f>
        <v>0</v>
      </c>
      <c r="BF121" s="157">
        <f>IF(N121="znížená",J121,0)</f>
        <v>23271.16</v>
      </c>
      <c r="BG121" s="157">
        <f>IF(N121="zákl. prenesená",J121,0)</f>
        <v>0</v>
      </c>
      <c r="BH121" s="157">
        <f>IF(N121="zníž. prenesená",J121,0)</f>
        <v>0</v>
      </c>
      <c r="BI121" s="157">
        <f>IF(N121="nulová",J121,0)</f>
        <v>0</v>
      </c>
      <c r="BJ121" s="14" t="s">
        <v>150</v>
      </c>
      <c r="BK121" s="157">
        <f>ROUND(I121*H121,2)</f>
        <v>23271.16</v>
      </c>
      <c r="BL121" s="14" t="s">
        <v>175</v>
      </c>
      <c r="BM121" s="156" t="s">
        <v>150</v>
      </c>
    </row>
    <row r="122" spans="1:65" s="2" customFormat="1" ht="6.95" customHeight="1">
      <c r="A122" s="26"/>
      <c r="B122" s="44"/>
      <c r="C122" s="45"/>
      <c r="D122" s="45"/>
      <c r="E122" s="45"/>
      <c r="F122" s="45"/>
      <c r="G122" s="45"/>
      <c r="H122" s="45"/>
      <c r="I122" s="45"/>
      <c r="J122" s="45"/>
      <c r="K122" s="45"/>
      <c r="L122" s="27"/>
      <c r="M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</sheetData>
  <autoFilter ref="C117:K121"/>
  <mergeCells count="8"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5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0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85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customHeight="1">
      <c r="B4" s="17"/>
      <c r="D4" s="18" t="s">
        <v>113</v>
      </c>
      <c r="L4" s="17"/>
      <c r="M4" s="91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17" t="str">
        <f>'Rekapitulácia stavby'!K6</f>
        <v>Rekonštrukcia budovy bývalej kláštornej školy na detské jasle v obci Bojná</v>
      </c>
      <c r="F7" s="218"/>
      <c r="G7" s="218"/>
      <c r="H7" s="218"/>
      <c r="L7" s="17"/>
    </row>
    <row r="8" spans="1:46" s="2" customFormat="1" ht="12" customHeight="1">
      <c r="A8" s="26"/>
      <c r="B8" s="27"/>
      <c r="C8" s="26"/>
      <c r="D8" s="23" t="s">
        <v>114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115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2. 3. 2023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31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25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36</v>
      </c>
      <c r="E30" s="26"/>
      <c r="F30" s="26"/>
      <c r="G30" s="26"/>
      <c r="H30" s="26"/>
      <c r="I30" s="26"/>
      <c r="J30" s="68">
        <f>ROUND(J123, 2)</f>
        <v>86266.69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6" t="s">
        <v>40</v>
      </c>
      <c r="E33" s="32" t="s">
        <v>41</v>
      </c>
      <c r="F33" s="97">
        <f>ROUND((SUM(BE123:BE150)),  2)</f>
        <v>0</v>
      </c>
      <c r="G33" s="98"/>
      <c r="H33" s="98"/>
      <c r="I33" s="99">
        <v>0.2</v>
      </c>
      <c r="J33" s="97">
        <f>ROUND(((SUM(BE123:BE150))*I33),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42</v>
      </c>
      <c r="F34" s="100">
        <f>ROUND((SUM(BF123:BF150)),  2)</f>
        <v>86266.69</v>
      </c>
      <c r="G34" s="26"/>
      <c r="H34" s="26"/>
      <c r="I34" s="101">
        <v>0.2</v>
      </c>
      <c r="J34" s="100">
        <f>ROUND(((SUM(BF123:BF150))*I34),  2)</f>
        <v>17253.34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100">
        <f>ROUND((SUM(BG123:BG150)),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100">
        <f>ROUND((SUM(BH123:BH150)),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45</v>
      </c>
      <c r="F37" s="97">
        <f>ROUND((SUM(BI123:BI150)),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46</v>
      </c>
      <c r="E39" s="57"/>
      <c r="F39" s="57"/>
      <c r="G39" s="104" t="s">
        <v>47</v>
      </c>
      <c r="H39" s="105" t="s">
        <v>48</v>
      </c>
      <c r="I39" s="57"/>
      <c r="J39" s="106">
        <f>SUM(J30:J37)</f>
        <v>103520.03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51</v>
      </c>
      <c r="E61" s="29"/>
      <c r="F61" s="108" t="s">
        <v>52</v>
      </c>
      <c r="G61" s="42" t="s">
        <v>51</v>
      </c>
      <c r="H61" s="29"/>
      <c r="I61" s="29"/>
      <c r="J61" s="109" t="s">
        <v>52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51</v>
      </c>
      <c r="E76" s="29"/>
      <c r="F76" s="108" t="s">
        <v>52</v>
      </c>
      <c r="G76" s="42" t="s">
        <v>51</v>
      </c>
      <c r="H76" s="29"/>
      <c r="I76" s="29"/>
      <c r="J76" s="109" t="s">
        <v>52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116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hidden="1" customHeight="1">
      <c r="A85" s="26"/>
      <c r="B85" s="27"/>
      <c r="C85" s="26"/>
      <c r="D85" s="26"/>
      <c r="E85" s="217" t="str">
        <f>E7</f>
        <v>Rekonštrukcia budovy bývalej kláštornej školy na detské jasle v obci Bojná</v>
      </c>
      <c r="F85" s="218"/>
      <c r="G85" s="218"/>
      <c r="H85" s="218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114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4" t="str">
        <f>E9</f>
        <v>so00 - 00 - Búracie práce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Bojná</v>
      </c>
      <c r="G89" s="26"/>
      <c r="H89" s="26"/>
      <c r="I89" s="23" t="s">
        <v>19</v>
      </c>
      <c r="J89" s="52" t="str">
        <f>IF(J12="","",J12)</f>
        <v>2. 3. 2023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Obec Bojná</v>
      </c>
      <c r="G91" s="26"/>
      <c r="H91" s="26"/>
      <c r="I91" s="23" t="s">
        <v>31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AB-STAV, s.r.o. Malý Cetín</v>
      </c>
      <c r="G92" s="26"/>
      <c r="H92" s="26"/>
      <c r="I92" s="23" t="s">
        <v>33</v>
      </c>
      <c r="J92" s="24" t="str">
        <f>E24</f>
        <v>Miroslav Čech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10" t="s">
        <v>117</v>
      </c>
      <c r="D94" s="102"/>
      <c r="E94" s="102"/>
      <c r="F94" s="102"/>
      <c r="G94" s="102"/>
      <c r="H94" s="102"/>
      <c r="I94" s="102"/>
      <c r="J94" s="111" t="s">
        <v>118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12" t="s">
        <v>119</v>
      </c>
      <c r="D96" s="26"/>
      <c r="E96" s="26"/>
      <c r="F96" s="26"/>
      <c r="G96" s="26"/>
      <c r="H96" s="26"/>
      <c r="I96" s="26"/>
      <c r="J96" s="68">
        <f>J123</f>
        <v>86266.69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120</v>
      </c>
    </row>
    <row r="97" spans="1:31" s="9" customFormat="1" ht="24.95" hidden="1" customHeight="1">
      <c r="B97" s="113"/>
      <c r="D97" s="114" t="s">
        <v>121</v>
      </c>
      <c r="E97" s="115"/>
      <c r="F97" s="115"/>
      <c r="G97" s="115"/>
      <c r="H97" s="115"/>
      <c r="I97" s="115"/>
      <c r="J97" s="116">
        <f>J124</f>
        <v>83379.61</v>
      </c>
      <c r="L97" s="113"/>
    </row>
    <row r="98" spans="1:31" s="10" customFormat="1" ht="19.899999999999999" hidden="1" customHeight="1">
      <c r="B98" s="117"/>
      <c r="D98" s="118" t="s">
        <v>122</v>
      </c>
      <c r="E98" s="119"/>
      <c r="F98" s="119"/>
      <c r="G98" s="119"/>
      <c r="H98" s="119"/>
      <c r="I98" s="119"/>
      <c r="J98" s="120">
        <f>J125</f>
        <v>83379.61</v>
      </c>
      <c r="L98" s="117"/>
    </row>
    <row r="99" spans="1:31" s="9" customFormat="1" ht="24.95" hidden="1" customHeight="1">
      <c r="B99" s="113"/>
      <c r="D99" s="114" t="s">
        <v>123</v>
      </c>
      <c r="E99" s="115"/>
      <c r="F99" s="115"/>
      <c r="G99" s="115"/>
      <c r="H99" s="115"/>
      <c r="I99" s="115"/>
      <c r="J99" s="116">
        <f>J138</f>
        <v>2887.08</v>
      </c>
      <c r="L99" s="113"/>
    </row>
    <row r="100" spans="1:31" s="10" customFormat="1" ht="19.899999999999999" hidden="1" customHeight="1">
      <c r="B100" s="117"/>
      <c r="D100" s="118" t="s">
        <v>124</v>
      </c>
      <c r="E100" s="119"/>
      <c r="F100" s="119"/>
      <c r="G100" s="119"/>
      <c r="H100" s="119"/>
      <c r="I100" s="119"/>
      <c r="J100" s="120">
        <f>J139</f>
        <v>31.71</v>
      </c>
      <c r="L100" s="117"/>
    </row>
    <row r="101" spans="1:31" s="10" customFormat="1" ht="19.899999999999999" hidden="1" customHeight="1">
      <c r="B101" s="117"/>
      <c r="D101" s="118" t="s">
        <v>125</v>
      </c>
      <c r="E101" s="119"/>
      <c r="F101" s="119"/>
      <c r="G101" s="119"/>
      <c r="H101" s="119"/>
      <c r="I101" s="119"/>
      <c r="J101" s="120">
        <f>J143</f>
        <v>604.92999999999995</v>
      </c>
      <c r="L101" s="117"/>
    </row>
    <row r="102" spans="1:31" s="10" customFormat="1" ht="19.899999999999999" hidden="1" customHeight="1">
      <c r="B102" s="117"/>
      <c r="D102" s="118" t="s">
        <v>126</v>
      </c>
      <c r="E102" s="119"/>
      <c r="F102" s="119"/>
      <c r="G102" s="119"/>
      <c r="H102" s="119"/>
      <c r="I102" s="119"/>
      <c r="J102" s="120">
        <f>J145</f>
        <v>250.44</v>
      </c>
      <c r="L102" s="117"/>
    </row>
    <row r="103" spans="1:31" s="10" customFormat="1" ht="19.899999999999999" hidden="1" customHeight="1">
      <c r="B103" s="117"/>
      <c r="D103" s="118" t="s">
        <v>127</v>
      </c>
      <c r="E103" s="119"/>
      <c r="F103" s="119"/>
      <c r="G103" s="119"/>
      <c r="H103" s="119"/>
      <c r="I103" s="119"/>
      <c r="J103" s="120">
        <f>J149</f>
        <v>2000</v>
      </c>
      <c r="L103" s="117"/>
    </row>
    <row r="104" spans="1:31" s="2" customFormat="1" ht="21.75" hidden="1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hidden="1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ht="11.25" hidden="1"/>
    <row r="107" spans="1:31" ht="11.25" hidden="1"/>
    <row r="108" spans="1:31" ht="11.25" hidden="1"/>
    <row r="109" spans="1:31" s="2" customFormat="1" ht="6.95" customHeight="1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128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6.25" customHeight="1">
      <c r="A113" s="26"/>
      <c r="B113" s="27"/>
      <c r="C113" s="26"/>
      <c r="D113" s="26"/>
      <c r="E113" s="217" t="str">
        <f>E7</f>
        <v>Rekonštrukcia budovy bývalej kláštornej školy na detské jasle v obci Bojná</v>
      </c>
      <c r="F113" s="218"/>
      <c r="G113" s="218"/>
      <c r="H113" s="218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114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84" t="str">
        <f>E9</f>
        <v>so00 - 00 - Búracie práce</v>
      </c>
      <c r="F115" s="219"/>
      <c r="G115" s="219"/>
      <c r="H115" s="219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17</v>
      </c>
      <c r="D117" s="26"/>
      <c r="E117" s="26"/>
      <c r="F117" s="21" t="str">
        <f>F12</f>
        <v>Bojná</v>
      </c>
      <c r="G117" s="26"/>
      <c r="H117" s="26"/>
      <c r="I117" s="23" t="s">
        <v>19</v>
      </c>
      <c r="J117" s="52" t="str">
        <f>IF(J12="","",J12)</f>
        <v>2. 3. 2023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21</v>
      </c>
      <c r="D119" s="26"/>
      <c r="E119" s="26"/>
      <c r="F119" s="21" t="str">
        <f>E15</f>
        <v>Obec Bojná</v>
      </c>
      <c r="G119" s="26"/>
      <c r="H119" s="26"/>
      <c r="I119" s="23" t="s">
        <v>31</v>
      </c>
      <c r="J119" s="24" t="str">
        <f>E21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26</v>
      </c>
      <c r="D120" s="26"/>
      <c r="E120" s="26"/>
      <c r="F120" s="21" t="str">
        <f>IF(E18="","",E18)</f>
        <v>AB-STAV, s.r.o. Malý Cetín</v>
      </c>
      <c r="G120" s="26"/>
      <c r="H120" s="26"/>
      <c r="I120" s="23" t="s">
        <v>33</v>
      </c>
      <c r="J120" s="24" t="str">
        <f>E24</f>
        <v>Miroslav Čech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1"/>
      <c r="B122" s="122"/>
      <c r="C122" s="123" t="s">
        <v>129</v>
      </c>
      <c r="D122" s="124" t="s">
        <v>61</v>
      </c>
      <c r="E122" s="124" t="s">
        <v>57</v>
      </c>
      <c r="F122" s="124" t="s">
        <v>58</v>
      </c>
      <c r="G122" s="124" t="s">
        <v>130</v>
      </c>
      <c r="H122" s="124" t="s">
        <v>131</v>
      </c>
      <c r="I122" s="124" t="s">
        <v>132</v>
      </c>
      <c r="J122" s="125" t="s">
        <v>118</v>
      </c>
      <c r="K122" s="126" t="s">
        <v>133</v>
      </c>
      <c r="L122" s="127"/>
      <c r="M122" s="59" t="s">
        <v>1</v>
      </c>
      <c r="N122" s="60" t="s">
        <v>40</v>
      </c>
      <c r="O122" s="60" t="s">
        <v>134</v>
      </c>
      <c r="P122" s="60" t="s">
        <v>135</v>
      </c>
      <c r="Q122" s="60" t="s">
        <v>136</v>
      </c>
      <c r="R122" s="60" t="s">
        <v>137</v>
      </c>
      <c r="S122" s="60" t="s">
        <v>138</v>
      </c>
      <c r="T122" s="61" t="s">
        <v>139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>
      <c r="A123" s="26"/>
      <c r="B123" s="27"/>
      <c r="C123" s="66" t="s">
        <v>119</v>
      </c>
      <c r="D123" s="26"/>
      <c r="E123" s="26"/>
      <c r="F123" s="26"/>
      <c r="G123" s="26"/>
      <c r="H123" s="26"/>
      <c r="I123" s="26"/>
      <c r="J123" s="128">
        <f>BK123</f>
        <v>86266.69</v>
      </c>
      <c r="K123" s="26"/>
      <c r="L123" s="27"/>
      <c r="M123" s="62"/>
      <c r="N123" s="53"/>
      <c r="O123" s="63"/>
      <c r="P123" s="129">
        <f>P124+P138</f>
        <v>0</v>
      </c>
      <c r="Q123" s="63"/>
      <c r="R123" s="129">
        <f>R124+R138</f>
        <v>0</v>
      </c>
      <c r="S123" s="63"/>
      <c r="T123" s="130">
        <f>T124+T138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75</v>
      </c>
      <c r="AU123" s="14" t="s">
        <v>120</v>
      </c>
      <c r="BK123" s="131">
        <f>BK124+BK138</f>
        <v>86266.69</v>
      </c>
    </row>
    <row r="124" spans="1:65" s="12" customFormat="1" ht="25.9" customHeight="1">
      <c r="B124" s="132"/>
      <c r="D124" s="133" t="s">
        <v>75</v>
      </c>
      <c r="E124" s="134" t="s">
        <v>140</v>
      </c>
      <c r="F124" s="134" t="s">
        <v>141</v>
      </c>
      <c r="J124" s="135">
        <f>BK124</f>
        <v>83379.61</v>
      </c>
      <c r="L124" s="132"/>
      <c r="M124" s="136"/>
      <c r="N124" s="137"/>
      <c r="O124" s="137"/>
      <c r="P124" s="138">
        <f>P125</f>
        <v>0</v>
      </c>
      <c r="Q124" s="137"/>
      <c r="R124" s="138">
        <f>R125</f>
        <v>0</v>
      </c>
      <c r="S124" s="137"/>
      <c r="T124" s="139">
        <f>T125</f>
        <v>0</v>
      </c>
      <c r="AR124" s="133" t="s">
        <v>84</v>
      </c>
      <c r="AT124" s="140" t="s">
        <v>75</v>
      </c>
      <c r="AU124" s="140" t="s">
        <v>76</v>
      </c>
      <c r="AY124" s="133" t="s">
        <v>142</v>
      </c>
      <c r="BK124" s="141">
        <f>BK125</f>
        <v>83379.61</v>
      </c>
    </row>
    <row r="125" spans="1:65" s="12" customFormat="1" ht="22.9" customHeight="1">
      <c r="B125" s="132"/>
      <c r="D125" s="133" t="s">
        <v>75</v>
      </c>
      <c r="E125" s="142" t="s">
        <v>143</v>
      </c>
      <c r="F125" s="142" t="s">
        <v>144</v>
      </c>
      <c r="J125" s="143">
        <f>BK125</f>
        <v>83379.61</v>
      </c>
      <c r="L125" s="132"/>
      <c r="M125" s="136"/>
      <c r="N125" s="137"/>
      <c r="O125" s="137"/>
      <c r="P125" s="138">
        <f>SUM(P126:P137)</f>
        <v>0</v>
      </c>
      <c r="Q125" s="137"/>
      <c r="R125" s="138">
        <f>SUM(R126:R137)</f>
        <v>0</v>
      </c>
      <c r="S125" s="137"/>
      <c r="T125" s="139">
        <f>SUM(T126:T137)</f>
        <v>0</v>
      </c>
      <c r="AR125" s="133" t="s">
        <v>84</v>
      </c>
      <c r="AT125" s="140" t="s">
        <v>75</v>
      </c>
      <c r="AU125" s="140" t="s">
        <v>84</v>
      </c>
      <c r="AY125" s="133" t="s">
        <v>142</v>
      </c>
      <c r="BK125" s="141">
        <f>SUM(BK126:BK137)</f>
        <v>83379.61</v>
      </c>
    </row>
    <row r="126" spans="1:65" s="2" customFormat="1" ht="37.9" customHeight="1">
      <c r="A126" s="26"/>
      <c r="B126" s="144"/>
      <c r="C126" s="145" t="s">
        <v>84</v>
      </c>
      <c r="D126" s="145" t="s">
        <v>145</v>
      </c>
      <c r="E126" s="146" t="s">
        <v>146</v>
      </c>
      <c r="F126" s="147" t="s">
        <v>147</v>
      </c>
      <c r="G126" s="148" t="s">
        <v>148</v>
      </c>
      <c r="H126" s="149">
        <v>498.35</v>
      </c>
      <c r="I126" s="150">
        <v>62.01</v>
      </c>
      <c r="J126" s="150">
        <f t="shared" ref="J126:J137" si="0">ROUND(I126*H126,2)</f>
        <v>30902.68</v>
      </c>
      <c r="K126" s="151"/>
      <c r="L126" s="27"/>
      <c r="M126" s="152" t="s">
        <v>1</v>
      </c>
      <c r="N126" s="153" t="s">
        <v>42</v>
      </c>
      <c r="O126" s="154">
        <v>0</v>
      </c>
      <c r="P126" s="154">
        <f t="shared" ref="P126:P137" si="1">O126*H126</f>
        <v>0</v>
      </c>
      <c r="Q126" s="154">
        <v>0</v>
      </c>
      <c r="R126" s="154">
        <f t="shared" ref="R126:R137" si="2">Q126*H126</f>
        <v>0</v>
      </c>
      <c r="S126" s="154">
        <v>0</v>
      </c>
      <c r="T126" s="155">
        <f t="shared" ref="T126:T137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6" t="s">
        <v>149</v>
      </c>
      <c r="AT126" s="156" t="s">
        <v>145</v>
      </c>
      <c r="AU126" s="156" t="s">
        <v>150</v>
      </c>
      <c r="AY126" s="14" t="s">
        <v>142</v>
      </c>
      <c r="BE126" s="157">
        <f t="shared" ref="BE126:BE137" si="4">IF(N126="základná",J126,0)</f>
        <v>0</v>
      </c>
      <c r="BF126" s="157">
        <f t="shared" ref="BF126:BF137" si="5">IF(N126="znížená",J126,0)</f>
        <v>30902.68</v>
      </c>
      <c r="BG126" s="157">
        <f t="shared" ref="BG126:BG137" si="6">IF(N126="zákl. prenesená",J126,0)</f>
        <v>0</v>
      </c>
      <c r="BH126" s="157">
        <f t="shared" ref="BH126:BH137" si="7">IF(N126="zníž. prenesená",J126,0)</f>
        <v>0</v>
      </c>
      <c r="BI126" s="157">
        <f t="shared" ref="BI126:BI137" si="8">IF(N126="nulová",J126,0)</f>
        <v>0</v>
      </c>
      <c r="BJ126" s="14" t="s">
        <v>150</v>
      </c>
      <c r="BK126" s="157">
        <f t="shared" ref="BK126:BK137" si="9">ROUND(I126*H126,2)</f>
        <v>30902.68</v>
      </c>
      <c r="BL126" s="14" t="s">
        <v>149</v>
      </c>
      <c r="BM126" s="156" t="s">
        <v>150</v>
      </c>
    </row>
    <row r="127" spans="1:65" s="2" customFormat="1" ht="37.9" customHeight="1">
      <c r="A127" s="26"/>
      <c r="B127" s="144"/>
      <c r="C127" s="145" t="s">
        <v>150</v>
      </c>
      <c r="D127" s="145" t="s">
        <v>145</v>
      </c>
      <c r="E127" s="146" t="s">
        <v>151</v>
      </c>
      <c r="F127" s="147" t="s">
        <v>152</v>
      </c>
      <c r="G127" s="148" t="s">
        <v>153</v>
      </c>
      <c r="H127" s="149">
        <v>198.339</v>
      </c>
      <c r="I127" s="150">
        <v>2.2400000000000002</v>
      </c>
      <c r="J127" s="150">
        <f t="shared" si="0"/>
        <v>444.28</v>
      </c>
      <c r="K127" s="151"/>
      <c r="L127" s="27"/>
      <c r="M127" s="152" t="s">
        <v>1</v>
      </c>
      <c r="N127" s="153" t="s">
        <v>42</v>
      </c>
      <c r="O127" s="154">
        <v>0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149</v>
      </c>
      <c r="AT127" s="156" t="s">
        <v>145</v>
      </c>
      <c r="AU127" s="156" t="s">
        <v>150</v>
      </c>
      <c r="AY127" s="14" t="s">
        <v>142</v>
      </c>
      <c r="BE127" s="157">
        <f t="shared" si="4"/>
        <v>0</v>
      </c>
      <c r="BF127" s="157">
        <f t="shared" si="5"/>
        <v>444.28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4" t="s">
        <v>150</v>
      </c>
      <c r="BK127" s="157">
        <f t="shared" si="9"/>
        <v>444.28</v>
      </c>
      <c r="BL127" s="14" t="s">
        <v>149</v>
      </c>
      <c r="BM127" s="156" t="s">
        <v>149</v>
      </c>
    </row>
    <row r="128" spans="1:65" s="2" customFormat="1" ht="24.2" customHeight="1">
      <c r="A128" s="26"/>
      <c r="B128" s="144"/>
      <c r="C128" s="145" t="s">
        <v>154</v>
      </c>
      <c r="D128" s="145" t="s">
        <v>145</v>
      </c>
      <c r="E128" s="146" t="s">
        <v>155</v>
      </c>
      <c r="F128" s="147" t="s">
        <v>156</v>
      </c>
      <c r="G128" s="148" t="s">
        <v>148</v>
      </c>
      <c r="H128" s="149">
        <v>112.54600000000001</v>
      </c>
      <c r="I128" s="150">
        <v>9.69</v>
      </c>
      <c r="J128" s="150">
        <f t="shared" si="0"/>
        <v>1090.57</v>
      </c>
      <c r="K128" s="151"/>
      <c r="L128" s="27"/>
      <c r="M128" s="152" t="s">
        <v>1</v>
      </c>
      <c r="N128" s="153" t="s">
        <v>42</v>
      </c>
      <c r="O128" s="154">
        <v>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149</v>
      </c>
      <c r="AT128" s="156" t="s">
        <v>145</v>
      </c>
      <c r="AU128" s="156" t="s">
        <v>150</v>
      </c>
      <c r="AY128" s="14" t="s">
        <v>142</v>
      </c>
      <c r="BE128" s="157">
        <f t="shared" si="4"/>
        <v>0</v>
      </c>
      <c r="BF128" s="157">
        <f t="shared" si="5"/>
        <v>1090.57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4" t="s">
        <v>150</v>
      </c>
      <c r="BK128" s="157">
        <f t="shared" si="9"/>
        <v>1090.57</v>
      </c>
      <c r="BL128" s="14" t="s">
        <v>149</v>
      </c>
      <c r="BM128" s="156" t="s">
        <v>157</v>
      </c>
    </row>
    <row r="129" spans="1:65" s="2" customFormat="1" ht="33" customHeight="1">
      <c r="A129" s="26"/>
      <c r="B129" s="144"/>
      <c r="C129" s="145" t="s">
        <v>149</v>
      </c>
      <c r="D129" s="145" t="s">
        <v>145</v>
      </c>
      <c r="E129" s="146" t="s">
        <v>158</v>
      </c>
      <c r="F129" s="147" t="s">
        <v>159</v>
      </c>
      <c r="G129" s="148" t="s">
        <v>153</v>
      </c>
      <c r="H129" s="149">
        <v>669.62900000000002</v>
      </c>
      <c r="I129" s="150">
        <v>2.36</v>
      </c>
      <c r="J129" s="150">
        <f t="shared" si="0"/>
        <v>1580.32</v>
      </c>
      <c r="K129" s="151"/>
      <c r="L129" s="27"/>
      <c r="M129" s="152" t="s">
        <v>1</v>
      </c>
      <c r="N129" s="153" t="s">
        <v>42</v>
      </c>
      <c r="O129" s="154">
        <v>0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149</v>
      </c>
      <c r="AT129" s="156" t="s">
        <v>145</v>
      </c>
      <c r="AU129" s="156" t="s">
        <v>150</v>
      </c>
      <c r="AY129" s="14" t="s">
        <v>142</v>
      </c>
      <c r="BE129" s="157">
        <f t="shared" si="4"/>
        <v>0</v>
      </c>
      <c r="BF129" s="157">
        <f t="shared" si="5"/>
        <v>1580.32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150</v>
      </c>
      <c r="BK129" s="157">
        <f t="shared" si="9"/>
        <v>1580.32</v>
      </c>
      <c r="BL129" s="14" t="s">
        <v>149</v>
      </c>
      <c r="BM129" s="156" t="s">
        <v>160</v>
      </c>
    </row>
    <row r="130" spans="1:65" s="2" customFormat="1" ht="37.9" customHeight="1">
      <c r="A130" s="26"/>
      <c r="B130" s="144"/>
      <c r="C130" s="145" t="s">
        <v>161</v>
      </c>
      <c r="D130" s="145" t="s">
        <v>145</v>
      </c>
      <c r="E130" s="146" t="s">
        <v>162</v>
      </c>
      <c r="F130" s="147" t="s">
        <v>163</v>
      </c>
      <c r="G130" s="148" t="s">
        <v>153</v>
      </c>
      <c r="H130" s="149">
        <v>508.53</v>
      </c>
      <c r="I130" s="150">
        <v>2.36</v>
      </c>
      <c r="J130" s="150">
        <f t="shared" si="0"/>
        <v>1200.1300000000001</v>
      </c>
      <c r="K130" s="151"/>
      <c r="L130" s="27"/>
      <c r="M130" s="152" t="s">
        <v>1</v>
      </c>
      <c r="N130" s="153" t="s">
        <v>42</v>
      </c>
      <c r="O130" s="154">
        <v>0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149</v>
      </c>
      <c r="AT130" s="156" t="s">
        <v>145</v>
      </c>
      <c r="AU130" s="156" t="s">
        <v>150</v>
      </c>
      <c r="AY130" s="14" t="s">
        <v>142</v>
      </c>
      <c r="BE130" s="157">
        <f t="shared" si="4"/>
        <v>0</v>
      </c>
      <c r="BF130" s="157">
        <f t="shared" si="5"/>
        <v>1200.1300000000001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4" t="s">
        <v>150</v>
      </c>
      <c r="BK130" s="157">
        <f t="shared" si="9"/>
        <v>1200.1300000000001</v>
      </c>
      <c r="BL130" s="14" t="s">
        <v>149</v>
      </c>
      <c r="BM130" s="156" t="s">
        <v>164</v>
      </c>
    </row>
    <row r="131" spans="1:65" s="2" customFormat="1" ht="24.2" customHeight="1">
      <c r="A131" s="26"/>
      <c r="B131" s="144"/>
      <c r="C131" s="145" t="s">
        <v>157</v>
      </c>
      <c r="D131" s="145" t="s">
        <v>145</v>
      </c>
      <c r="E131" s="146" t="s">
        <v>165</v>
      </c>
      <c r="F131" s="147" t="s">
        <v>166</v>
      </c>
      <c r="G131" s="148" t="s">
        <v>167</v>
      </c>
      <c r="H131" s="149">
        <v>1353.615</v>
      </c>
      <c r="I131" s="150">
        <v>6.16</v>
      </c>
      <c r="J131" s="150">
        <f t="shared" si="0"/>
        <v>8338.27</v>
      </c>
      <c r="K131" s="151"/>
      <c r="L131" s="27"/>
      <c r="M131" s="152" t="s">
        <v>1</v>
      </c>
      <c r="N131" s="153" t="s">
        <v>42</v>
      </c>
      <c r="O131" s="154">
        <v>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149</v>
      </c>
      <c r="AT131" s="156" t="s">
        <v>145</v>
      </c>
      <c r="AU131" s="156" t="s">
        <v>150</v>
      </c>
      <c r="AY131" s="14" t="s">
        <v>142</v>
      </c>
      <c r="BE131" s="157">
        <f t="shared" si="4"/>
        <v>0</v>
      </c>
      <c r="BF131" s="157">
        <f t="shared" si="5"/>
        <v>8338.27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150</v>
      </c>
      <c r="BK131" s="157">
        <f t="shared" si="9"/>
        <v>8338.27</v>
      </c>
      <c r="BL131" s="14" t="s">
        <v>149</v>
      </c>
      <c r="BM131" s="156" t="s">
        <v>168</v>
      </c>
    </row>
    <row r="132" spans="1:65" s="2" customFormat="1" ht="24.2" customHeight="1">
      <c r="A132" s="26"/>
      <c r="B132" s="144"/>
      <c r="C132" s="145" t="s">
        <v>169</v>
      </c>
      <c r="D132" s="145" t="s">
        <v>145</v>
      </c>
      <c r="E132" s="146" t="s">
        <v>170</v>
      </c>
      <c r="F132" s="147" t="s">
        <v>171</v>
      </c>
      <c r="G132" s="148" t="s">
        <v>167</v>
      </c>
      <c r="H132" s="149">
        <v>1353.615</v>
      </c>
      <c r="I132" s="150">
        <v>4.3099999999999996</v>
      </c>
      <c r="J132" s="150">
        <f t="shared" si="0"/>
        <v>5834.08</v>
      </c>
      <c r="K132" s="151"/>
      <c r="L132" s="27"/>
      <c r="M132" s="152" t="s">
        <v>1</v>
      </c>
      <c r="N132" s="153" t="s">
        <v>42</v>
      </c>
      <c r="O132" s="154">
        <v>0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149</v>
      </c>
      <c r="AT132" s="156" t="s">
        <v>145</v>
      </c>
      <c r="AU132" s="156" t="s">
        <v>150</v>
      </c>
      <c r="AY132" s="14" t="s">
        <v>142</v>
      </c>
      <c r="BE132" s="157">
        <f t="shared" si="4"/>
        <v>0</v>
      </c>
      <c r="BF132" s="157">
        <f t="shared" si="5"/>
        <v>5834.08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150</v>
      </c>
      <c r="BK132" s="157">
        <f t="shared" si="9"/>
        <v>5834.08</v>
      </c>
      <c r="BL132" s="14" t="s">
        <v>149</v>
      </c>
      <c r="BM132" s="156" t="s">
        <v>172</v>
      </c>
    </row>
    <row r="133" spans="1:65" s="2" customFormat="1" ht="21.75" customHeight="1">
      <c r="A133" s="26"/>
      <c r="B133" s="144"/>
      <c r="C133" s="145" t="s">
        <v>160</v>
      </c>
      <c r="D133" s="145" t="s">
        <v>145</v>
      </c>
      <c r="E133" s="146" t="s">
        <v>173</v>
      </c>
      <c r="F133" s="147" t="s">
        <v>174</v>
      </c>
      <c r="G133" s="148" t="s">
        <v>167</v>
      </c>
      <c r="H133" s="149">
        <v>1353.615</v>
      </c>
      <c r="I133" s="150">
        <v>7.9</v>
      </c>
      <c r="J133" s="150">
        <f t="shared" si="0"/>
        <v>10693.56</v>
      </c>
      <c r="K133" s="151"/>
      <c r="L133" s="27"/>
      <c r="M133" s="152" t="s">
        <v>1</v>
      </c>
      <c r="N133" s="153" t="s">
        <v>42</v>
      </c>
      <c r="O133" s="154">
        <v>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149</v>
      </c>
      <c r="AT133" s="156" t="s">
        <v>145</v>
      </c>
      <c r="AU133" s="156" t="s">
        <v>150</v>
      </c>
      <c r="AY133" s="14" t="s">
        <v>142</v>
      </c>
      <c r="BE133" s="157">
        <f t="shared" si="4"/>
        <v>0</v>
      </c>
      <c r="BF133" s="157">
        <f t="shared" si="5"/>
        <v>10693.56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150</v>
      </c>
      <c r="BK133" s="157">
        <f t="shared" si="9"/>
        <v>10693.56</v>
      </c>
      <c r="BL133" s="14" t="s">
        <v>149</v>
      </c>
      <c r="BM133" s="156" t="s">
        <v>175</v>
      </c>
    </row>
    <row r="134" spans="1:65" s="2" customFormat="1" ht="24.2" customHeight="1">
      <c r="A134" s="26"/>
      <c r="B134" s="144"/>
      <c r="C134" s="145" t="s">
        <v>143</v>
      </c>
      <c r="D134" s="145" t="s">
        <v>145</v>
      </c>
      <c r="E134" s="146" t="s">
        <v>176</v>
      </c>
      <c r="F134" s="147" t="s">
        <v>177</v>
      </c>
      <c r="G134" s="148" t="s">
        <v>167</v>
      </c>
      <c r="H134" s="149">
        <v>1353.615</v>
      </c>
      <c r="I134" s="150">
        <v>0.28999999999999998</v>
      </c>
      <c r="J134" s="150">
        <f t="shared" si="0"/>
        <v>392.55</v>
      </c>
      <c r="K134" s="151"/>
      <c r="L134" s="27"/>
      <c r="M134" s="152" t="s">
        <v>1</v>
      </c>
      <c r="N134" s="153" t="s">
        <v>42</v>
      </c>
      <c r="O134" s="154">
        <v>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149</v>
      </c>
      <c r="AT134" s="156" t="s">
        <v>145</v>
      </c>
      <c r="AU134" s="156" t="s">
        <v>150</v>
      </c>
      <c r="AY134" s="14" t="s">
        <v>142</v>
      </c>
      <c r="BE134" s="157">
        <f t="shared" si="4"/>
        <v>0</v>
      </c>
      <c r="BF134" s="157">
        <f t="shared" si="5"/>
        <v>392.55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150</v>
      </c>
      <c r="BK134" s="157">
        <f t="shared" si="9"/>
        <v>392.55</v>
      </c>
      <c r="BL134" s="14" t="s">
        <v>149</v>
      </c>
      <c r="BM134" s="156" t="s">
        <v>178</v>
      </c>
    </row>
    <row r="135" spans="1:65" s="2" customFormat="1" ht="24.2" customHeight="1">
      <c r="A135" s="26"/>
      <c r="B135" s="144"/>
      <c r="C135" s="145" t="s">
        <v>164</v>
      </c>
      <c r="D135" s="145" t="s">
        <v>145</v>
      </c>
      <c r="E135" s="146" t="s">
        <v>179</v>
      </c>
      <c r="F135" s="147" t="s">
        <v>180</v>
      </c>
      <c r="G135" s="148" t="s">
        <v>167</v>
      </c>
      <c r="H135" s="149">
        <v>1353.615</v>
      </c>
      <c r="I135" s="150">
        <v>6.22</v>
      </c>
      <c r="J135" s="150">
        <f t="shared" si="0"/>
        <v>8419.49</v>
      </c>
      <c r="K135" s="151"/>
      <c r="L135" s="27"/>
      <c r="M135" s="152" t="s">
        <v>1</v>
      </c>
      <c r="N135" s="153" t="s">
        <v>42</v>
      </c>
      <c r="O135" s="154">
        <v>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149</v>
      </c>
      <c r="AT135" s="156" t="s">
        <v>145</v>
      </c>
      <c r="AU135" s="156" t="s">
        <v>150</v>
      </c>
      <c r="AY135" s="14" t="s">
        <v>142</v>
      </c>
      <c r="BE135" s="157">
        <f t="shared" si="4"/>
        <v>0</v>
      </c>
      <c r="BF135" s="157">
        <f t="shared" si="5"/>
        <v>8419.49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150</v>
      </c>
      <c r="BK135" s="157">
        <f t="shared" si="9"/>
        <v>8419.49</v>
      </c>
      <c r="BL135" s="14" t="s">
        <v>149</v>
      </c>
      <c r="BM135" s="156" t="s">
        <v>7</v>
      </c>
    </row>
    <row r="136" spans="1:65" s="2" customFormat="1" ht="24.2" customHeight="1">
      <c r="A136" s="26"/>
      <c r="B136" s="144"/>
      <c r="C136" s="145" t="s">
        <v>181</v>
      </c>
      <c r="D136" s="145" t="s">
        <v>145</v>
      </c>
      <c r="E136" s="146" t="s">
        <v>182</v>
      </c>
      <c r="F136" s="147" t="s">
        <v>183</v>
      </c>
      <c r="G136" s="148" t="s">
        <v>167</v>
      </c>
      <c r="H136" s="149">
        <v>1353.615</v>
      </c>
      <c r="I136" s="150">
        <v>0.7</v>
      </c>
      <c r="J136" s="150">
        <f t="shared" si="0"/>
        <v>947.53</v>
      </c>
      <c r="K136" s="151"/>
      <c r="L136" s="27"/>
      <c r="M136" s="152" t="s">
        <v>1</v>
      </c>
      <c r="N136" s="153" t="s">
        <v>42</v>
      </c>
      <c r="O136" s="154">
        <v>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149</v>
      </c>
      <c r="AT136" s="156" t="s">
        <v>145</v>
      </c>
      <c r="AU136" s="156" t="s">
        <v>150</v>
      </c>
      <c r="AY136" s="14" t="s">
        <v>142</v>
      </c>
      <c r="BE136" s="157">
        <f t="shared" si="4"/>
        <v>0</v>
      </c>
      <c r="BF136" s="157">
        <f t="shared" si="5"/>
        <v>947.53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4" t="s">
        <v>150</v>
      </c>
      <c r="BK136" s="157">
        <f t="shared" si="9"/>
        <v>947.53</v>
      </c>
      <c r="BL136" s="14" t="s">
        <v>149</v>
      </c>
      <c r="BM136" s="156" t="s">
        <v>184</v>
      </c>
    </row>
    <row r="137" spans="1:65" s="2" customFormat="1" ht="24.2" customHeight="1">
      <c r="A137" s="26"/>
      <c r="B137" s="144"/>
      <c r="C137" s="145" t="s">
        <v>168</v>
      </c>
      <c r="D137" s="145" t="s">
        <v>145</v>
      </c>
      <c r="E137" s="146" t="s">
        <v>185</v>
      </c>
      <c r="F137" s="147" t="s">
        <v>186</v>
      </c>
      <c r="G137" s="148" t="s">
        <v>167</v>
      </c>
      <c r="H137" s="149">
        <v>1353.615</v>
      </c>
      <c r="I137" s="150">
        <v>10</v>
      </c>
      <c r="J137" s="150">
        <f t="shared" si="0"/>
        <v>13536.15</v>
      </c>
      <c r="K137" s="151"/>
      <c r="L137" s="27"/>
      <c r="M137" s="152" t="s">
        <v>1</v>
      </c>
      <c r="N137" s="153" t="s">
        <v>42</v>
      </c>
      <c r="O137" s="154">
        <v>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6" t="s">
        <v>149</v>
      </c>
      <c r="AT137" s="156" t="s">
        <v>145</v>
      </c>
      <c r="AU137" s="156" t="s">
        <v>150</v>
      </c>
      <c r="AY137" s="14" t="s">
        <v>142</v>
      </c>
      <c r="BE137" s="157">
        <f t="shared" si="4"/>
        <v>0</v>
      </c>
      <c r="BF137" s="157">
        <f t="shared" si="5"/>
        <v>13536.15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4" t="s">
        <v>150</v>
      </c>
      <c r="BK137" s="157">
        <f t="shared" si="9"/>
        <v>13536.15</v>
      </c>
      <c r="BL137" s="14" t="s">
        <v>149</v>
      </c>
      <c r="BM137" s="156" t="s">
        <v>187</v>
      </c>
    </row>
    <row r="138" spans="1:65" s="12" customFormat="1" ht="25.9" customHeight="1">
      <c r="B138" s="132"/>
      <c r="D138" s="133" t="s">
        <v>75</v>
      </c>
      <c r="E138" s="134" t="s">
        <v>188</v>
      </c>
      <c r="F138" s="134" t="s">
        <v>189</v>
      </c>
      <c r="J138" s="135">
        <f>BK138</f>
        <v>2887.08</v>
      </c>
      <c r="L138" s="132"/>
      <c r="M138" s="136"/>
      <c r="N138" s="137"/>
      <c r="O138" s="137"/>
      <c r="P138" s="138">
        <f>P139+P143+P145+P149</f>
        <v>0</v>
      </c>
      <c r="Q138" s="137"/>
      <c r="R138" s="138">
        <f>R139+R143+R145+R149</f>
        <v>0</v>
      </c>
      <c r="S138" s="137"/>
      <c r="T138" s="139">
        <f>T139+T143+T145+T149</f>
        <v>0</v>
      </c>
      <c r="AR138" s="133" t="s">
        <v>150</v>
      </c>
      <c r="AT138" s="140" t="s">
        <v>75</v>
      </c>
      <c r="AU138" s="140" t="s">
        <v>76</v>
      </c>
      <c r="AY138" s="133" t="s">
        <v>142</v>
      </c>
      <c r="BK138" s="141">
        <f>BK139+BK143+BK145+BK149</f>
        <v>2887.08</v>
      </c>
    </row>
    <row r="139" spans="1:65" s="12" customFormat="1" ht="22.9" customHeight="1">
      <c r="B139" s="132"/>
      <c r="D139" s="133" t="s">
        <v>75</v>
      </c>
      <c r="E139" s="142" t="s">
        <v>190</v>
      </c>
      <c r="F139" s="142" t="s">
        <v>191</v>
      </c>
      <c r="J139" s="143">
        <f>BK139</f>
        <v>31.71</v>
      </c>
      <c r="L139" s="132"/>
      <c r="M139" s="136"/>
      <c r="N139" s="137"/>
      <c r="O139" s="137"/>
      <c r="P139" s="138">
        <f>SUM(P140:P142)</f>
        <v>0</v>
      </c>
      <c r="Q139" s="137"/>
      <c r="R139" s="138">
        <f>SUM(R140:R142)</f>
        <v>0</v>
      </c>
      <c r="S139" s="137"/>
      <c r="T139" s="139">
        <f>SUM(T140:T142)</f>
        <v>0</v>
      </c>
      <c r="AR139" s="133" t="s">
        <v>150</v>
      </c>
      <c r="AT139" s="140" t="s">
        <v>75</v>
      </c>
      <c r="AU139" s="140" t="s">
        <v>84</v>
      </c>
      <c r="AY139" s="133" t="s">
        <v>142</v>
      </c>
      <c r="BK139" s="141">
        <f>SUM(BK140:BK142)</f>
        <v>31.71</v>
      </c>
    </row>
    <row r="140" spans="1:65" s="2" customFormat="1" ht="24.2" customHeight="1">
      <c r="A140" s="26"/>
      <c r="B140" s="144"/>
      <c r="C140" s="145" t="s">
        <v>192</v>
      </c>
      <c r="D140" s="145" t="s">
        <v>145</v>
      </c>
      <c r="E140" s="146" t="s">
        <v>193</v>
      </c>
      <c r="F140" s="147" t="s">
        <v>194</v>
      </c>
      <c r="G140" s="148" t="s">
        <v>195</v>
      </c>
      <c r="H140" s="149">
        <v>3</v>
      </c>
      <c r="I140" s="150">
        <v>6.27</v>
      </c>
      <c r="J140" s="150">
        <f>ROUND(I140*H140,2)</f>
        <v>18.809999999999999</v>
      </c>
      <c r="K140" s="151"/>
      <c r="L140" s="27"/>
      <c r="M140" s="152" t="s">
        <v>1</v>
      </c>
      <c r="N140" s="153" t="s">
        <v>42</v>
      </c>
      <c r="O140" s="154">
        <v>0</v>
      </c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6" t="s">
        <v>175</v>
      </c>
      <c r="AT140" s="156" t="s">
        <v>145</v>
      </c>
      <c r="AU140" s="156" t="s">
        <v>150</v>
      </c>
      <c r="AY140" s="14" t="s">
        <v>142</v>
      </c>
      <c r="BE140" s="157">
        <f>IF(N140="základná",J140,0)</f>
        <v>0</v>
      </c>
      <c r="BF140" s="157">
        <f>IF(N140="znížená",J140,0)</f>
        <v>18.809999999999999</v>
      </c>
      <c r="BG140" s="157">
        <f>IF(N140="zákl. prenesená",J140,0)</f>
        <v>0</v>
      </c>
      <c r="BH140" s="157">
        <f>IF(N140="zníž. prenesená",J140,0)</f>
        <v>0</v>
      </c>
      <c r="BI140" s="157">
        <f>IF(N140="nulová",J140,0)</f>
        <v>0</v>
      </c>
      <c r="BJ140" s="14" t="s">
        <v>150</v>
      </c>
      <c r="BK140" s="157">
        <f>ROUND(I140*H140,2)</f>
        <v>18.809999999999999</v>
      </c>
      <c r="BL140" s="14" t="s">
        <v>175</v>
      </c>
      <c r="BM140" s="156" t="s">
        <v>196</v>
      </c>
    </row>
    <row r="141" spans="1:65" s="2" customFormat="1" ht="24.2" customHeight="1">
      <c r="A141" s="26"/>
      <c r="B141" s="144"/>
      <c r="C141" s="145" t="s">
        <v>172</v>
      </c>
      <c r="D141" s="145" t="s">
        <v>145</v>
      </c>
      <c r="E141" s="146" t="s">
        <v>197</v>
      </c>
      <c r="F141" s="147" t="s">
        <v>198</v>
      </c>
      <c r="G141" s="148" t="s">
        <v>195</v>
      </c>
      <c r="H141" s="149">
        <v>1</v>
      </c>
      <c r="I141" s="150">
        <v>4.1399999999999997</v>
      </c>
      <c r="J141" s="150">
        <f>ROUND(I141*H141,2)</f>
        <v>4.1399999999999997</v>
      </c>
      <c r="K141" s="151"/>
      <c r="L141" s="27"/>
      <c r="M141" s="152" t="s">
        <v>1</v>
      </c>
      <c r="N141" s="153" t="s">
        <v>42</v>
      </c>
      <c r="O141" s="154">
        <v>0</v>
      </c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6" t="s">
        <v>175</v>
      </c>
      <c r="AT141" s="156" t="s">
        <v>145</v>
      </c>
      <c r="AU141" s="156" t="s">
        <v>150</v>
      </c>
      <c r="AY141" s="14" t="s">
        <v>142</v>
      </c>
      <c r="BE141" s="157">
        <f>IF(N141="základná",J141,0)</f>
        <v>0</v>
      </c>
      <c r="BF141" s="157">
        <f>IF(N141="znížená",J141,0)</f>
        <v>4.1399999999999997</v>
      </c>
      <c r="BG141" s="157">
        <f>IF(N141="zákl. prenesená",J141,0)</f>
        <v>0</v>
      </c>
      <c r="BH141" s="157">
        <f>IF(N141="zníž. prenesená",J141,0)</f>
        <v>0</v>
      </c>
      <c r="BI141" s="157">
        <f>IF(N141="nulová",J141,0)</f>
        <v>0</v>
      </c>
      <c r="BJ141" s="14" t="s">
        <v>150</v>
      </c>
      <c r="BK141" s="157">
        <f>ROUND(I141*H141,2)</f>
        <v>4.1399999999999997</v>
      </c>
      <c r="BL141" s="14" t="s">
        <v>175</v>
      </c>
      <c r="BM141" s="156" t="s">
        <v>199</v>
      </c>
    </row>
    <row r="142" spans="1:65" s="2" customFormat="1" ht="24.2" customHeight="1">
      <c r="A142" s="26"/>
      <c r="B142" s="144"/>
      <c r="C142" s="145" t="s">
        <v>200</v>
      </c>
      <c r="D142" s="145" t="s">
        <v>145</v>
      </c>
      <c r="E142" s="146" t="s">
        <v>201</v>
      </c>
      <c r="F142" s="147" t="s">
        <v>202</v>
      </c>
      <c r="G142" s="148" t="s">
        <v>195</v>
      </c>
      <c r="H142" s="149">
        <v>2</v>
      </c>
      <c r="I142" s="150">
        <v>4.38</v>
      </c>
      <c r="J142" s="150">
        <f>ROUND(I142*H142,2)</f>
        <v>8.76</v>
      </c>
      <c r="K142" s="151"/>
      <c r="L142" s="27"/>
      <c r="M142" s="152" t="s">
        <v>1</v>
      </c>
      <c r="N142" s="153" t="s">
        <v>42</v>
      </c>
      <c r="O142" s="154">
        <v>0</v>
      </c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175</v>
      </c>
      <c r="AT142" s="156" t="s">
        <v>145</v>
      </c>
      <c r="AU142" s="156" t="s">
        <v>150</v>
      </c>
      <c r="AY142" s="14" t="s">
        <v>142</v>
      </c>
      <c r="BE142" s="157">
        <f>IF(N142="základná",J142,0)</f>
        <v>0</v>
      </c>
      <c r="BF142" s="157">
        <f>IF(N142="znížená",J142,0)</f>
        <v>8.76</v>
      </c>
      <c r="BG142" s="157">
        <f>IF(N142="zákl. prenesená",J142,0)</f>
        <v>0</v>
      </c>
      <c r="BH142" s="157">
        <f>IF(N142="zníž. prenesená",J142,0)</f>
        <v>0</v>
      </c>
      <c r="BI142" s="157">
        <f>IF(N142="nulová",J142,0)</f>
        <v>0</v>
      </c>
      <c r="BJ142" s="14" t="s">
        <v>150</v>
      </c>
      <c r="BK142" s="157">
        <f>ROUND(I142*H142,2)</f>
        <v>8.76</v>
      </c>
      <c r="BL142" s="14" t="s">
        <v>175</v>
      </c>
      <c r="BM142" s="156" t="s">
        <v>203</v>
      </c>
    </row>
    <row r="143" spans="1:65" s="12" customFormat="1" ht="22.9" customHeight="1">
      <c r="B143" s="132"/>
      <c r="D143" s="133" t="s">
        <v>75</v>
      </c>
      <c r="E143" s="142" t="s">
        <v>204</v>
      </c>
      <c r="F143" s="142" t="s">
        <v>205</v>
      </c>
      <c r="J143" s="143">
        <f>BK143</f>
        <v>604.92999999999995</v>
      </c>
      <c r="L143" s="132"/>
      <c r="M143" s="136"/>
      <c r="N143" s="137"/>
      <c r="O143" s="137"/>
      <c r="P143" s="138">
        <f>P144</f>
        <v>0</v>
      </c>
      <c r="Q143" s="137"/>
      <c r="R143" s="138">
        <f>R144</f>
        <v>0</v>
      </c>
      <c r="S143" s="137"/>
      <c r="T143" s="139">
        <f>T144</f>
        <v>0</v>
      </c>
      <c r="AR143" s="133" t="s">
        <v>150</v>
      </c>
      <c r="AT143" s="140" t="s">
        <v>75</v>
      </c>
      <c r="AU143" s="140" t="s">
        <v>84</v>
      </c>
      <c r="AY143" s="133" t="s">
        <v>142</v>
      </c>
      <c r="BK143" s="141">
        <f>BK144</f>
        <v>604.92999999999995</v>
      </c>
    </row>
    <row r="144" spans="1:65" s="2" customFormat="1" ht="33" customHeight="1">
      <c r="A144" s="26"/>
      <c r="B144" s="144"/>
      <c r="C144" s="145" t="s">
        <v>175</v>
      </c>
      <c r="D144" s="145" t="s">
        <v>145</v>
      </c>
      <c r="E144" s="146" t="s">
        <v>206</v>
      </c>
      <c r="F144" s="147" t="s">
        <v>207</v>
      </c>
      <c r="G144" s="148" t="s">
        <v>153</v>
      </c>
      <c r="H144" s="149">
        <v>889.6</v>
      </c>
      <c r="I144" s="150">
        <v>0.68</v>
      </c>
      <c r="J144" s="150">
        <f>ROUND(I144*H144,2)</f>
        <v>604.92999999999995</v>
      </c>
      <c r="K144" s="151"/>
      <c r="L144" s="27"/>
      <c r="M144" s="152" t="s">
        <v>1</v>
      </c>
      <c r="N144" s="153" t="s">
        <v>42</v>
      </c>
      <c r="O144" s="154">
        <v>0</v>
      </c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175</v>
      </c>
      <c r="AT144" s="156" t="s">
        <v>145</v>
      </c>
      <c r="AU144" s="156" t="s">
        <v>150</v>
      </c>
      <c r="AY144" s="14" t="s">
        <v>142</v>
      </c>
      <c r="BE144" s="157">
        <f>IF(N144="základná",J144,0)</f>
        <v>0</v>
      </c>
      <c r="BF144" s="157">
        <f>IF(N144="znížená",J144,0)</f>
        <v>604.92999999999995</v>
      </c>
      <c r="BG144" s="157">
        <f>IF(N144="zákl. prenesená",J144,0)</f>
        <v>0</v>
      </c>
      <c r="BH144" s="157">
        <f>IF(N144="zníž. prenesená",J144,0)</f>
        <v>0</v>
      </c>
      <c r="BI144" s="157">
        <f>IF(N144="nulová",J144,0)</f>
        <v>0</v>
      </c>
      <c r="BJ144" s="14" t="s">
        <v>150</v>
      </c>
      <c r="BK144" s="157">
        <f>ROUND(I144*H144,2)</f>
        <v>604.92999999999995</v>
      </c>
      <c r="BL144" s="14" t="s">
        <v>175</v>
      </c>
      <c r="BM144" s="156" t="s">
        <v>208</v>
      </c>
    </row>
    <row r="145" spans="1:65" s="12" customFormat="1" ht="22.9" customHeight="1">
      <c r="B145" s="132"/>
      <c r="D145" s="133" t="s">
        <v>75</v>
      </c>
      <c r="E145" s="142" t="s">
        <v>209</v>
      </c>
      <c r="F145" s="142" t="s">
        <v>210</v>
      </c>
      <c r="J145" s="143">
        <f>BK145</f>
        <v>250.44</v>
      </c>
      <c r="L145" s="132"/>
      <c r="M145" s="136"/>
      <c r="N145" s="137"/>
      <c r="O145" s="137"/>
      <c r="P145" s="138">
        <f>SUM(P146:P148)</f>
        <v>0</v>
      </c>
      <c r="Q145" s="137"/>
      <c r="R145" s="138">
        <f>SUM(R146:R148)</f>
        <v>0</v>
      </c>
      <c r="S145" s="137"/>
      <c r="T145" s="139">
        <f>SUM(T146:T148)</f>
        <v>0</v>
      </c>
      <c r="AR145" s="133" t="s">
        <v>150</v>
      </c>
      <c r="AT145" s="140" t="s">
        <v>75</v>
      </c>
      <c r="AU145" s="140" t="s">
        <v>84</v>
      </c>
      <c r="AY145" s="133" t="s">
        <v>142</v>
      </c>
      <c r="BK145" s="141">
        <f>SUM(BK146:BK148)</f>
        <v>250.44</v>
      </c>
    </row>
    <row r="146" spans="1:65" s="2" customFormat="1" ht="24.2" customHeight="1">
      <c r="A146" s="26"/>
      <c r="B146" s="144"/>
      <c r="C146" s="145" t="s">
        <v>211</v>
      </c>
      <c r="D146" s="145" t="s">
        <v>145</v>
      </c>
      <c r="E146" s="146" t="s">
        <v>212</v>
      </c>
      <c r="F146" s="147" t="s">
        <v>213</v>
      </c>
      <c r="G146" s="148" t="s">
        <v>153</v>
      </c>
      <c r="H146" s="149">
        <v>889.6</v>
      </c>
      <c r="I146" s="150">
        <v>0.15</v>
      </c>
      <c r="J146" s="150">
        <f>ROUND(I146*H146,2)</f>
        <v>133.44</v>
      </c>
      <c r="K146" s="151"/>
      <c r="L146" s="27"/>
      <c r="M146" s="152" t="s">
        <v>1</v>
      </c>
      <c r="N146" s="153" t="s">
        <v>42</v>
      </c>
      <c r="O146" s="154">
        <v>0</v>
      </c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175</v>
      </c>
      <c r="AT146" s="156" t="s">
        <v>145</v>
      </c>
      <c r="AU146" s="156" t="s">
        <v>150</v>
      </c>
      <c r="AY146" s="14" t="s">
        <v>142</v>
      </c>
      <c r="BE146" s="157">
        <f>IF(N146="základná",J146,0)</f>
        <v>0</v>
      </c>
      <c r="BF146" s="157">
        <f>IF(N146="znížená",J146,0)</f>
        <v>133.44</v>
      </c>
      <c r="BG146" s="157">
        <f>IF(N146="zákl. prenesená",J146,0)</f>
        <v>0</v>
      </c>
      <c r="BH146" s="157">
        <f>IF(N146="zníž. prenesená",J146,0)</f>
        <v>0</v>
      </c>
      <c r="BI146" s="157">
        <f>IF(N146="nulová",J146,0)</f>
        <v>0</v>
      </c>
      <c r="BJ146" s="14" t="s">
        <v>150</v>
      </c>
      <c r="BK146" s="157">
        <f>ROUND(I146*H146,2)</f>
        <v>133.44</v>
      </c>
      <c r="BL146" s="14" t="s">
        <v>175</v>
      </c>
      <c r="BM146" s="156" t="s">
        <v>214</v>
      </c>
    </row>
    <row r="147" spans="1:65" s="2" customFormat="1" ht="33" customHeight="1">
      <c r="A147" s="26"/>
      <c r="B147" s="144"/>
      <c r="C147" s="145" t="s">
        <v>178</v>
      </c>
      <c r="D147" s="145" t="s">
        <v>145</v>
      </c>
      <c r="E147" s="146" t="s">
        <v>215</v>
      </c>
      <c r="F147" s="147" t="s">
        <v>216</v>
      </c>
      <c r="G147" s="148" t="s">
        <v>217</v>
      </c>
      <c r="H147" s="149">
        <v>110</v>
      </c>
      <c r="I147" s="150">
        <v>0.78</v>
      </c>
      <c r="J147" s="150">
        <f>ROUND(I147*H147,2)</f>
        <v>85.8</v>
      </c>
      <c r="K147" s="151"/>
      <c r="L147" s="27"/>
      <c r="M147" s="152" t="s">
        <v>1</v>
      </c>
      <c r="N147" s="153" t="s">
        <v>42</v>
      </c>
      <c r="O147" s="154">
        <v>0</v>
      </c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175</v>
      </c>
      <c r="AT147" s="156" t="s">
        <v>145</v>
      </c>
      <c r="AU147" s="156" t="s">
        <v>150</v>
      </c>
      <c r="AY147" s="14" t="s">
        <v>142</v>
      </c>
      <c r="BE147" s="157">
        <f>IF(N147="základná",J147,0)</f>
        <v>0</v>
      </c>
      <c r="BF147" s="157">
        <f>IF(N147="znížená",J147,0)</f>
        <v>85.8</v>
      </c>
      <c r="BG147" s="157">
        <f>IF(N147="zákl. prenesená",J147,0)</f>
        <v>0</v>
      </c>
      <c r="BH147" s="157">
        <f>IF(N147="zníž. prenesená",J147,0)</f>
        <v>0</v>
      </c>
      <c r="BI147" s="157">
        <f>IF(N147="nulová",J147,0)</f>
        <v>0</v>
      </c>
      <c r="BJ147" s="14" t="s">
        <v>150</v>
      </c>
      <c r="BK147" s="157">
        <f>ROUND(I147*H147,2)</f>
        <v>85.8</v>
      </c>
      <c r="BL147" s="14" t="s">
        <v>175</v>
      </c>
      <c r="BM147" s="156" t="s">
        <v>218</v>
      </c>
    </row>
    <row r="148" spans="1:65" s="2" customFormat="1" ht="24.2" customHeight="1">
      <c r="A148" s="26"/>
      <c r="B148" s="144"/>
      <c r="C148" s="145" t="s">
        <v>219</v>
      </c>
      <c r="D148" s="145" t="s">
        <v>145</v>
      </c>
      <c r="E148" s="146" t="s">
        <v>220</v>
      </c>
      <c r="F148" s="147" t="s">
        <v>221</v>
      </c>
      <c r="G148" s="148" t="s">
        <v>217</v>
      </c>
      <c r="H148" s="149">
        <v>40</v>
      </c>
      <c r="I148" s="150">
        <v>0.78</v>
      </c>
      <c r="J148" s="150">
        <f>ROUND(I148*H148,2)</f>
        <v>31.2</v>
      </c>
      <c r="K148" s="151"/>
      <c r="L148" s="27"/>
      <c r="M148" s="152" t="s">
        <v>1</v>
      </c>
      <c r="N148" s="153" t="s">
        <v>42</v>
      </c>
      <c r="O148" s="154">
        <v>0</v>
      </c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175</v>
      </c>
      <c r="AT148" s="156" t="s">
        <v>145</v>
      </c>
      <c r="AU148" s="156" t="s">
        <v>150</v>
      </c>
      <c r="AY148" s="14" t="s">
        <v>142</v>
      </c>
      <c r="BE148" s="157">
        <f>IF(N148="základná",J148,0)</f>
        <v>0</v>
      </c>
      <c r="BF148" s="157">
        <f>IF(N148="znížená",J148,0)</f>
        <v>31.2</v>
      </c>
      <c r="BG148" s="157">
        <f>IF(N148="zákl. prenesená",J148,0)</f>
        <v>0</v>
      </c>
      <c r="BH148" s="157">
        <f>IF(N148="zníž. prenesená",J148,0)</f>
        <v>0</v>
      </c>
      <c r="BI148" s="157">
        <f>IF(N148="nulová",J148,0)</f>
        <v>0</v>
      </c>
      <c r="BJ148" s="14" t="s">
        <v>150</v>
      </c>
      <c r="BK148" s="157">
        <f>ROUND(I148*H148,2)</f>
        <v>31.2</v>
      </c>
      <c r="BL148" s="14" t="s">
        <v>175</v>
      </c>
      <c r="BM148" s="156" t="s">
        <v>222</v>
      </c>
    </row>
    <row r="149" spans="1:65" s="12" customFormat="1" ht="22.9" customHeight="1">
      <c r="B149" s="132"/>
      <c r="D149" s="133" t="s">
        <v>75</v>
      </c>
      <c r="E149" s="142" t="s">
        <v>223</v>
      </c>
      <c r="F149" s="142" t="s">
        <v>224</v>
      </c>
      <c r="J149" s="143">
        <f>BK149</f>
        <v>2000</v>
      </c>
      <c r="L149" s="132"/>
      <c r="M149" s="136"/>
      <c r="N149" s="137"/>
      <c r="O149" s="137"/>
      <c r="P149" s="138">
        <f>P150</f>
        <v>0</v>
      </c>
      <c r="Q149" s="137"/>
      <c r="R149" s="138">
        <f>R150</f>
        <v>0</v>
      </c>
      <c r="S149" s="137"/>
      <c r="T149" s="139">
        <f>T150</f>
        <v>0</v>
      </c>
      <c r="AR149" s="133" t="s">
        <v>150</v>
      </c>
      <c r="AT149" s="140" t="s">
        <v>75</v>
      </c>
      <c r="AU149" s="140" t="s">
        <v>84</v>
      </c>
      <c r="AY149" s="133" t="s">
        <v>142</v>
      </c>
      <c r="BK149" s="141">
        <f>BK150</f>
        <v>2000</v>
      </c>
    </row>
    <row r="150" spans="1:65" s="2" customFormat="1" ht="21.75" customHeight="1">
      <c r="A150" s="26"/>
      <c r="B150" s="144"/>
      <c r="C150" s="145" t="s">
        <v>7</v>
      </c>
      <c r="D150" s="145" t="s">
        <v>145</v>
      </c>
      <c r="E150" s="146" t="s">
        <v>225</v>
      </c>
      <c r="F150" s="147" t="s">
        <v>226</v>
      </c>
      <c r="G150" s="148" t="s">
        <v>227</v>
      </c>
      <c r="H150" s="149">
        <v>1</v>
      </c>
      <c r="I150" s="150">
        <v>2000</v>
      </c>
      <c r="J150" s="150">
        <f>ROUND(I150*H150,2)</f>
        <v>2000</v>
      </c>
      <c r="K150" s="151"/>
      <c r="L150" s="27"/>
      <c r="M150" s="158" t="s">
        <v>1</v>
      </c>
      <c r="N150" s="159" t="s">
        <v>42</v>
      </c>
      <c r="O150" s="160">
        <v>0</v>
      </c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1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175</v>
      </c>
      <c r="AT150" s="156" t="s">
        <v>145</v>
      </c>
      <c r="AU150" s="156" t="s">
        <v>150</v>
      </c>
      <c r="AY150" s="14" t="s">
        <v>142</v>
      </c>
      <c r="BE150" s="157">
        <f>IF(N150="základná",J150,0)</f>
        <v>0</v>
      </c>
      <c r="BF150" s="157">
        <f>IF(N150="znížená",J150,0)</f>
        <v>2000</v>
      </c>
      <c r="BG150" s="157">
        <f>IF(N150="zákl. prenesená",J150,0)</f>
        <v>0</v>
      </c>
      <c r="BH150" s="157">
        <f>IF(N150="zníž. prenesená",J150,0)</f>
        <v>0</v>
      </c>
      <c r="BI150" s="157">
        <f>IF(N150="nulová",J150,0)</f>
        <v>0</v>
      </c>
      <c r="BJ150" s="14" t="s">
        <v>150</v>
      </c>
      <c r="BK150" s="157">
        <f>ROUND(I150*H150,2)</f>
        <v>2000</v>
      </c>
      <c r="BL150" s="14" t="s">
        <v>175</v>
      </c>
      <c r="BM150" s="156" t="s">
        <v>228</v>
      </c>
    </row>
    <row r="151" spans="1:65" s="2" customFormat="1" ht="6.95" customHeight="1">
      <c r="A151" s="26"/>
      <c r="B151" s="44"/>
      <c r="C151" s="45"/>
      <c r="D151" s="45"/>
      <c r="E151" s="45"/>
      <c r="F151" s="45"/>
      <c r="G151" s="45"/>
      <c r="H151" s="45"/>
      <c r="I151" s="45"/>
      <c r="J151" s="45"/>
      <c r="K151" s="45"/>
      <c r="L151" s="27"/>
      <c r="M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</row>
  </sheetData>
  <autoFilter ref="C122:K150"/>
  <mergeCells count="8"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0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customHeight="1">
      <c r="B4" s="17"/>
      <c r="D4" s="18" t="s">
        <v>113</v>
      </c>
      <c r="L4" s="17"/>
      <c r="M4" s="91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17" t="str">
        <f>'Rekapitulácia stavby'!K6</f>
        <v>Rekonštrukcia budovy bývalej kláštornej školy na detské jasle v obci Bojná</v>
      </c>
      <c r="F7" s="218"/>
      <c r="G7" s="218"/>
      <c r="H7" s="218"/>
      <c r="L7" s="17"/>
    </row>
    <row r="8" spans="1:46" s="2" customFormat="1" ht="12" customHeight="1">
      <c r="A8" s="26"/>
      <c r="B8" s="27"/>
      <c r="C8" s="26"/>
      <c r="D8" s="23" t="s">
        <v>114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229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2. 3. 2023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31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25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36</v>
      </c>
      <c r="E30" s="26"/>
      <c r="F30" s="26"/>
      <c r="G30" s="26"/>
      <c r="H30" s="26"/>
      <c r="I30" s="26"/>
      <c r="J30" s="68">
        <f>ROUND(J139, 2)</f>
        <v>431992.38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6" t="s">
        <v>40</v>
      </c>
      <c r="E33" s="32" t="s">
        <v>41</v>
      </c>
      <c r="F33" s="97">
        <f>ROUND((SUM(BE139:BE385)),  2)</f>
        <v>0</v>
      </c>
      <c r="G33" s="98"/>
      <c r="H33" s="98"/>
      <c r="I33" s="99">
        <v>0.2</v>
      </c>
      <c r="J33" s="97">
        <f>ROUND(((SUM(BE139:BE385))*I33),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42</v>
      </c>
      <c r="F34" s="100">
        <f>ROUND((SUM(BF139:BF385)),  2)</f>
        <v>431992.38</v>
      </c>
      <c r="G34" s="26"/>
      <c r="H34" s="26"/>
      <c r="I34" s="101">
        <v>0.2</v>
      </c>
      <c r="J34" s="100">
        <f>ROUND(((SUM(BF139:BF385))*I34),  2)</f>
        <v>86398.48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100">
        <f>ROUND((SUM(BG139:BG385)),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100">
        <f>ROUND((SUM(BH139:BH385)),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45</v>
      </c>
      <c r="F37" s="97">
        <f>ROUND((SUM(BI139:BI385)),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46</v>
      </c>
      <c r="E39" s="57"/>
      <c r="F39" s="57"/>
      <c r="G39" s="104" t="s">
        <v>47</v>
      </c>
      <c r="H39" s="105" t="s">
        <v>48</v>
      </c>
      <c r="I39" s="57"/>
      <c r="J39" s="106">
        <f>SUM(J30:J37)</f>
        <v>518390.86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51</v>
      </c>
      <c r="E61" s="29"/>
      <c r="F61" s="108" t="s">
        <v>52</v>
      </c>
      <c r="G61" s="42" t="s">
        <v>51</v>
      </c>
      <c r="H61" s="29"/>
      <c r="I61" s="29"/>
      <c r="J61" s="109" t="s">
        <v>52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51</v>
      </c>
      <c r="E76" s="29"/>
      <c r="F76" s="108" t="s">
        <v>52</v>
      </c>
      <c r="G76" s="42" t="s">
        <v>51</v>
      </c>
      <c r="H76" s="29"/>
      <c r="I76" s="29"/>
      <c r="J76" s="109" t="s">
        <v>52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116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hidden="1" customHeight="1">
      <c r="A85" s="26"/>
      <c r="B85" s="27"/>
      <c r="C85" s="26"/>
      <c r="D85" s="26"/>
      <c r="E85" s="217" t="str">
        <f>E7</f>
        <v>Rekonštrukcia budovy bývalej kláštornej školy na detské jasle v obci Bojná</v>
      </c>
      <c r="F85" s="218"/>
      <c r="G85" s="218"/>
      <c r="H85" s="218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114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4" t="str">
        <f>E9</f>
        <v>so01 - 01 - Architektúra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Bojná</v>
      </c>
      <c r="G89" s="26"/>
      <c r="H89" s="26"/>
      <c r="I89" s="23" t="s">
        <v>19</v>
      </c>
      <c r="J89" s="52" t="str">
        <f>IF(J12="","",J12)</f>
        <v>2. 3. 2023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Obec Bojná</v>
      </c>
      <c r="G91" s="26"/>
      <c r="H91" s="26"/>
      <c r="I91" s="23" t="s">
        <v>31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AB-STAV, s.r.o. Malý Cetín</v>
      </c>
      <c r="G92" s="26"/>
      <c r="H92" s="26"/>
      <c r="I92" s="23" t="s">
        <v>33</v>
      </c>
      <c r="J92" s="24" t="str">
        <f>E24</f>
        <v>Miroslav Čech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10" t="s">
        <v>117</v>
      </c>
      <c r="D94" s="102"/>
      <c r="E94" s="102"/>
      <c r="F94" s="102"/>
      <c r="G94" s="102"/>
      <c r="H94" s="102"/>
      <c r="I94" s="102"/>
      <c r="J94" s="111" t="s">
        <v>118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12" t="s">
        <v>119</v>
      </c>
      <c r="D96" s="26"/>
      <c r="E96" s="26"/>
      <c r="F96" s="26"/>
      <c r="G96" s="26"/>
      <c r="H96" s="26"/>
      <c r="I96" s="26"/>
      <c r="J96" s="68">
        <f>J139</f>
        <v>431992.38000000006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120</v>
      </c>
    </row>
    <row r="97" spans="2:12" s="9" customFormat="1" ht="24.95" hidden="1" customHeight="1">
      <c r="B97" s="113"/>
      <c r="D97" s="114" t="s">
        <v>121</v>
      </c>
      <c r="E97" s="115"/>
      <c r="F97" s="115"/>
      <c r="G97" s="115"/>
      <c r="H97" s="115"/>
      <c r="I97" s="115"/>
      <c r="J97" s="116">
        <f>J140</f>
        <v>163182.89000000001</v>
      </c>
      <c r="L97" s="113"/>
    </row>
    <row r="98" spans="2:12" s="10" customFormat="1" ht="19.899999999999999" hidden="1" customHeight="1">
      <c r="B98" s="117"/>
      <c r="D98" s="118" t="s">
        <v>230</v>
      </c>
      <c r="E98" s="119"/>
      <c r="F98" s="119"/>
      <c r="G98" s="119"/>
      <c r="H98" s="119"/>
      <c r="I98" s="119"/>
      <c r="J98" s="120">
        <f>J141</f>
        <v>4676.6899999999996</v>
      </c>
      <c r="L98" s="117"/>
    </row>
    <row r="99" spans="2:12" s="10" customFormat="1" ht="19.899999999999999" hidden="1" customHeight="1">
      <c r="B99" s="117"/>
      <c r="D99" s="118" t="s">
        <v>231</v>
      </c>
      <c r="E99" s="119"/>
      <c r="F99" s="119"/>
      <c r="G99" s="119"/>
      <c r="H99" s="119"/>
      <c r="I99" s="119"/>
      <c r="J99" s="120">
        <f>J154</f>
        <v>18541.14</v>
      </c>
      <c r="L99" s="117"/>
    </row>
    <row r="100" spans="2:12" s="10" customFormat="1" ht="19.899999999999999" hidden="1" customHeight="1">
      <c r="B100" s="117"/>
      <c r="D100" s="118" t="s">
        <v>232</v>
      </c>
      <c r="E100" s="119"/>
      <c r="F100" s="119"/>
      <c r="G100" s="119"/>
      <c r="H100" s="119"/>
      <c r="I100" s="119"/>
      <c r="J100" s="120">
        <f>J162</f>
        <v>12150.239999999998</v>
      </c>
      <c r="L100" s="117"/>
    </row>
    <row r="101" spans="2:12" s="10" customFormat="1" ht="19.899999999999999" hidden="1" customHeight="1">
      <c r="B101" s="117"/>
      <c r="D101" s="118" t="s">
        <v>233</v>
      </c>
      <c r="E101" s="119"/>
      <c r="F101" s="119"/>
      <c r="G101" s="119"/>
      <c r="H101" s="119"/>
      <c r="I101" s="119"/>
      <c r="J101" s="120">
        <f>J172</f>
        <v>4542.3900000000003</v>
      </c>
      <c r="L101" s="117"/>
    </row>
    <row r="102" spans="2:12" s="10" customFormat="1" ht="19.899999999999999" hidden="1" customHeight="1">
      <c r="B102" s="117"/>
      <c r="D102" s="118" t="s">
        <v>234</v>
      </c>
      <c r="E102" s="119"/>
      <c r="F102" s="119"/>
      <c r="G102" s="119"/>
      <c r="H102" s="119"/>
      <c r="I102" s="119"/>
      <c r="J102" s="120">
        <f>J177</f>
        <v>106000.32000000002</v>
      </c>
      <c r="L102" s="117"/>
    </row>
    <row r="103" spans="2:12" s="10" customFormat="1" ht="19.899999999999999" hidden="1" customHeight="1">
      <c r="B103" s="117"/>
      <c r="D103" s="118" t="s">
        <v>235</v>
      </c>
      <c r="E103" s="119"/>
      <c r="F103" s="119"/>
      <c r="G103" s="119"/>
      <c r="H103" s="119"/>
      <c r="I103" s="119"/>
      <c r="J103" s="120">
        <f>J209</f>
        <v>10676.11</v>
      </c>
      <c r="L103" s="117"/>
    </row>
    <row r="104" spans="2:12" s="10" customFormat="1" ht="19.899999999999999" hidden="1" customHeight="1">
      <c r="B104" s="117"/>
      <c r="D104" s="118" t="s">
        <v>236</v>
      </c>
      <c r="E104" s="119"/>
      <c r="F104" s="119"/>
      <c r="G104" s="119"/>
      <c r="H104" s="119"/>
      <c r="I104" s="119"/>
      <c r="J104" s="120">
        <f>J225</f>
        <v>6595.9999999999991</v>
      </c>
      <c r="L104" s="117"/>
    </row>
    <row r="105" spans="2:12" s="9" customFormat="1" ht="24.95" hidden="1" customHeight="1">
      <c r="B105" s="113"/>
      <c r="D105" s="114" t="s">
        <v>123</v>
      </c>
      <c r="E105" s="115"/>
      <c r="F105" s="115"/>
      <c r="G105" s="115"/>
      <c r="H105" s="115"/>
      <c r="I105" s="115"/>
      <c r="J105" s="116">
        <f>J229</f>
        <v>268809.49000000005</v>
      </c>
      <c r="L105" s="113"/>
    </row>
    <row r="106" spans="2:12" s="10" customFormat="1" ht="19.899999999999999" hidden="1" customHeight="1">
      <c r="B106" s="117"/>
      <c r="D106" s="118" t="s">
        <v>237</v>
      </c>
      <c r="E106" s="119"/>
      <c r="F106" s="119"/>
      <c r="G106" s="119"/>
      <c r="H106" s="119"/>
      <c r="I106" s="119"/>
      <c r="J106" s="120">
        <f>J230</f>
        <v>6005.6399999999994</v>
      </c>
      <c r="L106" s="117"/>
    </row>
    <row r="107" spans="2:12" s="10" customFormat="1" ht="19.899999999999999" hidden="1" customHeight="1">
      <c r="B107" s="117"/>
      <c r="D107" s="118" t="s">
        <v>238</v>
      </c>
      <c r="E107" s="119"/>
      <c r="F107" s="119"/>
      <c r="G107" s="119"/>
      <c r="H107" s="119"/>
      <c r="I107" s="119"/>
      <c r="J107" s="120">
        <f>J252</f>
        <v>28462.37</v>
      </c>
      <c r="L107" s="117"/>
    </row>
    <row r="108" spans="2:12" s="10" customFormat="1" ht="19.899999999999999" hidden="1" customHeight="1">
      <c r="B108" s="117"/>
      <c r="D108" s="118" t="s">
        <v>239</v>
      </c>
      <c r="E108" s="119"/>
      <c r="F108" s="119"/>
      <c r="G108" s="119"/>
      <c r="H108" s="119"/>
      <c r="I108" s="119"/>
      <c r="J108" s="120">
        <f>J262</f>
        <v>42597.270000000011</v>
      </c>
      <c r="L108" s="117"/>
    </row>
    <row r="109" spans="2:12" s="10" customFormat="1" ht="19.899999999999999" hidden="1" customHeight="1">
      <c r="B109" s="117"/>
      <c r="D109" s="118" t="s">
        <v>240</v>
      </c>
      <c r="E109" s="119"/>
      <c r="F109" s="119"/>
      <c r="G109" s="119"/>
      <c r="H109" s="119"/>
      <c r="I109" s="119"/>
      <c r="J109" s="120">
        <f>J280</f>
        <v>23407.730000000003</v>
      </c>
      <c r="L109" s="117"/>
    </row>
    <row r="110" spans="2:12" s="10" customFormat="1" ht="19.899999999999999" hidden="1" customHeight="1">
      <c r="B110" s="117"/>
      <c r="D110" s="118" t="s">
        <v>126</v>
      </c>
      <c r="E110" s="119"/>
      <c r="F110" s="119"/>
      <c r="G110" s="119"/>
      <c r="H110" s="119"/>
      <c r="I110" s="119"/>
      <c r="J110" s="120">
        <f>J287</f>
        <v>8411.9499999999989</v>
      </c>
      <c r="L110" s="117"/>
    </row>
    <row r="111" spans="2:12" s="10" customFormat="1" ht="19.899999999999999" hidden="1" customHeight="1">
      <c r="B111" s="117"/>
      <c r="D111" s="118" t="s">
        <v>241</v>
      </c>
      <c r="E111" s="119"/>
      <c r="F111" s="119"/>
      <c r="G111" s="119"/>
      <c r="H111" s="119"/>
      <c r="I111" s="119"/>
      <c r="J111" s="120">
        <f>J294</f>
        <v>44993.820000000007</v>
      </c>
      <c r="L111" s="117"/>
    </row>
    <row r="112" spans="2:12" s="10" customFormat="1" ht="19.899999999999999" hidden="1" customHeight="1">
      <c r="B112" s="117"/>
      <c r="D112" s="118" t="s">
        <v>127</v>
      </c>
      <c r="E112" s="119"/>
      <c r="F112" s="119"/>
      <c r="G112" s="119"/>
      <c r="H112" s="119"/>
      <c r="I112" s="119"/>
      <c r="J112" s="120">
        <f>J299</f>
        <v>50243.159999999996</v>
      </c>
      <c r="L112" s="117"/>
    </row>
    <row r="113" spans="1:31" s="10" customFormat="1" ht="19.899999999999999" hidden="1" customHeight="1">
      <c r="B113" s="117"/>
      <c r="D113" s="118" t="s">
        <v>242</v>
      </c>
      <c r="E113" s="119"/>
      <c r="F113" s="119"/>
      <c r="G113" s="119"/>
      <c r="H113" s="119"/>
      <c r="I113" s="119"/>
      <c r="J113" s="120">
        <f>J327</f>
        <v>1787.3</v>
      </c>
      <c r="L113" s="117"/>
    </row>
    <row r="114" spans="1:31" s="10" customFormat="1" ht="19.899999999999999" hidden="1" customHeight="1">
      <c r="B114" s="117"/>
      <c r="D114" s="118" t="s">
        <v>243</v>
      </c>
      <c r="E114" s="119"/>
      <c r="F114" s="119"/>
      <c r="G114" s="119"/>
      <c r="H114" s="119"/>
      <c r="I114" s="119"/>
      <c r="J114" s="120">
        <f>J335</f>
        <v>4801.5</v>
      </c>
      <c r="L114" s="117"/>
    </row>
    <row r="115" spans="1:31" s="10" customFormat="1" ht="19.899999999999999" hidden="1" customHeight="1">
      <c r="B115" s="117"/>
      <c r="D115" s="118" t="s">
        <v>244</v>
      </c>
      <c r="E115" s="119"/>
      <c r="F115" s="119"/>
      <c r="G115" s="119"/>
      <c r="H115" s="119"/>
      <c r="I115" s="119"/>
      <c r="J115" s="120">
        <f>J347</f>
        <v>12865.1</v>
      </c>
      <c r="L115" s="117"/>
    </row>
    <row r="116" spans="1:31" s="10" customFormat="1" ht="19.899999999999999" hidden="1" customHeight="1">
      <c r="B116" s="117"/>
      <c r="D116" s="118" t="s">
        <v>245</v>
      </c>
      <c r="E116" s="119"/>
      <c r="F116" s="119"/>
      <c r="G116" s="119"/>
      <c r="H116" s="119"/>
      <c r="I116" s="119"/>
      <c r="J116" s="120">
        <f>J353</f>
        <v>122.9200000000001</v>
      </c>
      <c r="L116" s="117"/>
    </row>
    <row r="117" spans="1:31" s="10" customFormat="1" ht="19.899999999999999" hidden="1" customHeight="1">
      <c r="B117" s="117"/>
      <c r="D117" s="118" t="s">
        <v>246</v>
      </c>
      <c r="E117" s="119"/>
      <c r="F117" s="119"/>
      <c r="G117" s="119"/>
      <c r="H117" s="119"/>
      <c r="I117" s="119"/>
      <c r="J117" s="120">
        <f>J366</f>
        <v>5747.2499999999991</v>
      </c>
      <c r="L117" s="117"/>
    </row>
    <row r="118" spans="1:31" s="10" customFormat="1" ht="19.899999999999999" hidden="1" customHeight="1">
      <c r="B118" s="117"/>
      <c r="D118" s="118" t="s">
        <v>247</v>
      </c>
      <c r="E118" s="119"/>
      <c r="F118" s="119"/>
      <c r="G118" s="119"/>
      <c r="H118" s="119"/>
      <c r="I118" s="119"/>
      <c r="J118" s="120">
        <f>J374</f>
        <v>34681.829999999994</v>
      </c>
      <c r="L118" s="117"/>
    </row>
    <row r="119" spans="1:31" s="10" customFormat="1" ht="19.899999999999999" hidden="1" customHeight="1">
      <c r="B119" s="117"/>
      <c r="D119" s="118" t="s">
        <v>248</v>
      </c>
      <c r="E119" s="119"/>
      <c r="F119" s="119"/>
      <c r="G119" s="119"/>
      <c r="H119" s="119"/>
      <c r="I119" s="119"/>
      <c r="J119" s="120">
        <f>J383</f>
        <v>4681.6499999999996</v>
      </c>
      <c r="L119" s="117"/>
    </row>
    <row r="120" spans="1:31" s="2" customFormat="1" ht="21.75" hidden="1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6.95" hidden="1" customHeight="1">
      <c r="A121" s="26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ht="11.25" hidden="1"/>
    <row r="123" spans="1:31" ht="11.25" hidden="1"/>
    <row r="124" spans="1:31" ht="11.25" hidden="1"/>
    <row r="125" spans="1:31" s="2" customFormat="1" ht="6.95" customHeight="1">
      <c r="A125" s="26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24.95" customHeight="1">
      <c r="A126" s="26"/>
      <c r="B126" s="27"/>
      <c r="C126" s="18" t="s">
        <v>128</v>
      </c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13</v>
      </c>
      <c r="D128" s="26"/>
      <c r="E128" s="26"/>
      <c r="F128" s="26"/>
      <c r="G128" s="26"/>
      <c r="H128" s="26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26.25" customHeight="1">
      <c r="A129" s="26"/>
      <c r="B129" s="27"/>
      <c r="C129" s="26"/>
      <c r="D129" s="26"/>
      <c r="E129" s="217" t="str">
        <f>E7</f>
        <v>Rekonštrukcia budovy bývalej kláštornej školy na detské jasle v obci Bojná</v>
      </c>
      <c r="F129" s="218"/>
      <c r="G129" s="218"/>
      <c r="H129" s="218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2" customHeight="1">
      <c r="A130" s="26"/>
      <c r="B130" s="27"/>
      <c r="C130" s="23" t="s">
        <v>114</v>
      </c>
      <c r="D130" s="26"/>
      <c r="E130" s="26"/>
      <c r="F130" s="26"/>
      <c r="G130" s="26"/>
      <c r="H130" s="26"/>
      <c r="I130" s="26"/>
      <c r="J130" s="26"/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16.5" customHeight="1">
      <c r="A131" s="26"/>
      <c r="B131" s="27"/>
      <c r="C131" s="26"/>
      <c r="D131" s="26"/>
      <c r="E131" s="184" t="str">
        <f>E9</f>
        <v>so01 - 01 - Architektúra</v>
      </c>
      <c r="F131" s="219"/>
      <c r="G131" s="219"/>
      <c r="H131" s="219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6.95" customHeight="1">
      <c r="A132" s="26"/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12" customHeight="1">
      <c r="A133" s="26"/>
      <c r="B133" s="27"/>
      <c r="C133" s="23" t="s">
        <v>17</v>
      </c>
      <c r="D133" s="26"/>
      <c r="E133" s="26"/>
      <c r="F133" s="21" t="str">
        <f>F12</f>
        <v>Bojná</v>
      </c>
      <c r="G133" s="26"/>
      <c r="H133" s="26"/>
      <c r="I133" s="23" t="s">
        <v>19</v>
      </c>
      <c r="J133" s="52" t="str">
        <f>IF(J12="","",J12)</f>
        <v>2. 3. 2023</v>
      </c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6.95" customHeight="1">
      <c r="A134" s="26"/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5.2" customHeight="1">
      <c r="A135" s="26"/>
      <c r="B135" s="27"/>
      <c r="C135" s="23" t="s">
        <v>21</v>
      </c>
      <c r="D135" s="26"/>
      <c r="E135" s="26"/>
      <c r="F135" s="21" t="str">
        <f>E15</f>
        <v>Obec Bojná</v>
      </c>
      <c r="G135" s="26"/>
      <c r="H135" s="26"/>
      <c r="I135" s="23" t="s">
        <v>31</v>
      </c>
      <c r="J135" s="24" t="str">
        <f>E21</f>
        <v xml:space="preserve"> </v>
      </c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2" customFormat="1" ht="15.2" customHeight="1">
      <c r="A136" s="26"/>
      <c r="B136" s="27"/>
      <c r="C136" s="23" t="s">
        <v>26</v>
      </c>
      <c r="D136" s="26"/>
      <c r="E136" s="26"/>
      <c r="F136" s="21" t="str">
        <f>IF(E18="","",E18)</f>
        <v>AB-STAV, s.r.o. Malý Cetín</v>
      </c>
      <c r="G136" s="26"/>
      <c r="H136" s="26"/>
      <c r="I136" s="23" t="s">
        <v>33</v>
      </c>
      <c r="J136" s="24" t="str">
        <f>E24</f>
        <v>Miroslav Čech</v>
      </c>
      <c r="K136" s="26"/>
      <c r="L136" s="39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5" s="2" customFormat="1" ht="10.35" customHeight="1">
      <c r="A137" s="26"/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39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65" s="11" customFormat="1" ht="29.25" customHeight="1">
      <c r="A138" s="121"/>
      <c r="B138" s="122"/>
      <c r="C138" s="123" t="s">
        <v>129</v>
      </c>
      <c r="D138" s="124" t="s">
        <v>61</v>
      </c>
      <c r="E138" s="124" t="s">
        <v>57</v>
      </c>
      <c r="F138" s="124" t="s">
        <v>58</v>
      </c>
      <c r="G138" s="124" t="s">
        <v>130</v>
      </c>
      <c r="H138" s="124" t="s">
        <v>131</v>
      </c>
      <c r="I138" s="124" t="s">
        <v>132</v>
      </c>
      <c r="J138" s="125" t="s">
        <v>118</v>
      </c>
      <c r="K138" s="126" t="s">
        <v>133</v>
      </c>
      <c r="L138" s="127"/>
      <c r="M138" s="59" t="s">
        <v>1</v>
      </c>
      <c r="N138" s="60" t="s">
        <v>40</v>
      </c>
      <c r="O138" s="60" t="s">
        <v>134</v>
      </c>
      <c r="P138" s="60" t="s">
        <v>135</v>
      </c>
      <c r="Q138" s="60" t="s">
        <v>136</v>
      </c>
      <c r="R138" s="60" t="s">
        <v>137</v>
      </c>
      <c r="S138" s="60" t="s">
        <v>138</v>
      </c>
      <c r="T138" s="61" t="s">
        <v>139</v>
      </c>
      <c r="U138" s="121"/>
      <c r="V138" s="121"/>
      <c r="W138" s="121"/>
      <c r="X138" s="121"/>
      <c r="Y138" s="121"/>
      <c r="Z138" s="121"/>
      <c r="AA138" s="121"/>
      <c r="AB138" s="121"/>
      <c r="AC138" s="121"/>
      <c r="AD138" s="121"/>
      <c r="AE138" s="121"/>
    </row>
    <row r="139" spans="1:65" s="2" customFormat="1" ht="22.9" customHeight="1">
      <c r="A139" s="26"/>
      <c r="B139" s="27"/>
      <c r="C139" s="66" t="s">
        <v>119</v>
      </c>
      <c r="D139" s="26"/>
      <c r="E139" s="26"/>
      <c r="F139" s="26"/>
      <c r="G139" s="26"/>
      <c r="H139" s="26"/>
      <c r="I139" s="26"/>
      <c r="J139" s="128">
        <f>BK139</f>
        <v>431992.38000000006</v>
      </c>
      <c r="K139" s="26"/>
      <c r="L139" s="27"/>
      <c r="M139" s="62"/>
      <c r="N139" s="53"/>
      <c r="O139" s="63"/>
      <c r="P139" s="129">
        <f>P140+P229</f>
        <v>1817.6217485099996</v>
      </c>
      <c r="Q139" s="63"/>
      <c r="R139" s="129">
        <f>R140+R229</f>
        <v>164.06524835811399</v>
      </c>
      <c r="S139" s="63"/>
      <c r="T139" s="130">
        <f>T140+T229</f>
        <v>1.4700000000000004E-3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4" t="s">
        <v>75</v>
      </c>
      <c r="AU139" s="14" t="s">
        <v>120</v>
      </c>
      <c r="BK139" s="131">
        <f>BK140+BK229</f>
        <v>431992.38000000006</v>
      </c>
    </row>
    <row r="140" spans="1:65" s="12" customFormat="1" ht="25.9" customHeight="1">
      <c r="B140" s="132"/>
      <c r="D140" s="133" t="s">
        <v>75</v>
      </c>
      <c r="E140" s="134" t="s">
        <v>140</v>
      </c>
      <c r="F140" s="134" t="s">
        <v>141</v>
      </c>
      <c r="J140" s="135">
        <f>BK140</f>
        <v>163182.89000000001</v>
      </c>
      <c r="L140" s="132"/>
      <c r="M140" s="136"/>
      <c r="N140" s="137"/>
      <c r="O140" s="137"/>
      <c r="P140" s="138">
        <f>P141+P154+P162+P172+P177+P209+P225</f>
        <v>1421.2915460599997</v>
      </c>
      <c r="Q140" s="137"/>
      <c r="R140" s="138">
        <f>R141+R154+R162+R172+R177+R209+R225</f>
        <v>153.317051714114</v>
      </c>
      <c r="S140" s="137"/>
      <c r="T140" s="139">
        <f>T141+T154+T162+T172+T177+T209+T225</f>
        <v>1.4700000000000004E-3</v>
      </c>
      <c r="AR140" s="133" t="s">
        <v>84</v>
      </c>
      <c r="AT140" s="140" t="s">
        <v>75</v>
      </c>
      <c r="AU140" s="140" t="s">
        <v>76</v>
      </c>
      <c r="AY140" s="133" t="s">
        <v>142</v>
      </c>
      <c r="BK140" s="141">
        <f>BK141+BK154+BK162+BK172+BK177+BK209+BK225</f>
        <v>163182.89000000001</v>
      </c>
    </row>
    <row r="141" spans="1:65" s="12" customFormat="1" ht="22.9" customHeight="1">
      <c r="B141" s="132"/>
      <c r="D141" s="133" t="s">
        <v>75</v>
      </c>
      <c r="E141" s="142" t="s">
        <v>84</v>
      </c>
      <c r="F141" s="142" t="s">
        <v>249</v>
      </c>
      <c r="J141" s="143">
        <f>BK141</f>
        <v>4676.6899999999996</v>
      </c>
      <c r="L141" s="132"/>
      <c r="M141" s="136"/>
      <c r="N141" s="137"/>
      <c r="O141" s="137"/>
      <c r="P141" s="138">
        <f>SUM(P142:P153)</f>
        <v>0</v>
      </c>
      <c r="Q141" s="137"/>
      <c r="R141" s="138">
        <f>SUM(R142:R153)</f>
        <v>0</v>
      </c>
      <c r="S141" s="137"/>
      <c r="T141" s="139">
        <f>SUM(T142:T153)</f>
        <v>0</v>
      </c>
      <c r="AR141" s="133" t="s">
        <v>84</v>
      </c>
      <c r="AT141" s="140" t="s">
        <v>75</v>
      </c>
      <c r="AU141" s="140" t="s">
        <v>84</v>
      </c>
      <c r="AY141" s="133" t="s">
        <v>142</v>
      </c>
      <c r="BK141" s="141">
        <f>SUM(BK142:BK153)</f>
        <v>4676.6899999999996</v>
      </c>
    </row>
    <row r="142" spans="1:65" s="2" customFormat="1" ht="24.2" customHeight="1">
      <c r="A142" s="26"/>
      <c r="B142" s="144"/>
      <c r="C142" s="145" t="s">
        <v>84</v>
      </c>
      <c r="D142" s="145" t="s">
        <v>145</v>
      </c>
      <c r="E142" s="146" t="s">
        <v>250</v>
      </c>
      <c r="F142" s="147" t="s">
        <v>251</v>
      </c>
      <c r="G142" s="148" t="s">
        <v>148</v>
      </c>
      <c r="H142" s="149">
        <v>146.613</v>
      </c>
      <c r="I142" s="150">
        <v>3.06</v>
      </c>
      <c r="J142" s="150">
        <f t="shared" ref="J142:J153" si="0">ROUND(I142*H142,2)</f>
        <v>448.64</v>
      </c>
      <c r="K142" s="151"/>
      <c r="L142" s="27"/>
      <c r="M142" s="152" t="s">
        <v>1</v>
      </c>
      <c r="N142" s="153" t="s">
        <v>42</v>
      </c>
      <c r="O142" s="154">
        <v>0</v>
      </c>
      <c r="P142" s="154">
        <f t="shared" ref="P142:P153" si="1">O142*H142</f>
        <v>0</v>
      </c>
      <c r="Q142" s="154">
        <v>0</v>
      </c>
      <c r="R142" s="154">
        <f t="shared" ref="R142:R153" si="2">Q142*H142</f>
        <v>0</v>
      </c>
      <c r="S142" s="154">
        <v>0</v>
      </c>
      <c r="T142" s="155">
        <f t="shared" ref="T142:T153" si="3"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149</v>
      </c>
      <c r="AT142" s="156" t="s">
        <v>145</v>
      </c>
      <c r="AU142" s="156" t="s">
        <v>150</v>
      </c>
      <c r="AY142" s="14" t="s">
        <v>142</v>
      </c>
      <c r="BE142" s="157">
        <f t="shared" ref="BE142:BE153" si="4">IF(N142="základná",J142,0)</f>
        <v>0</v>
      </c>
      <c r="BF142" s="157">
        <f t="shared" ref="BF142:BF153" si="5">IF(N142="znížená",J142,0)</f>
        <v>448.64</v>
      </c>
      <c r="BG142" s="157">
        <f t="shared" ref="BG142:BG153" si="6">IF(N142="zákl. prenesená",J142,0)</f>
        <v>0</v>
      </c>
      <c r="BH142" s="157">
        <f t="shared" ref="BH142:BH153" si="7">IF(N142="zníž. prenesená",J142,0)</f>
        <v>0</v>
      </c>
      <c r="BI142" s="157">
        <f t="shared" ref="BI142:BI153" si="8">IF(N142="nulová",J142,0)</f>
        <v>0</v>
      </c>
      <c r="BJ142" s="14" t="s">
        <v>150</v>
      </c>
      <c r="BK142" s="157">
        <f t="shared" ref="BK142:BK153" si="9">ROUND(I142*H142,2)</f>
        <v>448.64</v>
      </c>
      <c r="BL142" s="14" t="s">
        <v>149</v>
      </c>
      <c r="BM142" s="156" t="s">
        <v>150</v>
      </c>
    </row>
    <row r="143" spans="1:65" s="2" customFormat="1" ht="24.2" customHeight="1">
      <c r="A143" s="26"/>
      <c r="B143" s="144"/>
      <c r="C143" s="145" t="s">
        <v>150</v>
      </c>
      <c r="D143" s="145" t="s">
        <v>145</v>
      </c>
      <c r="E143" s="146" t="s">
        <v>252</v>
      </c>
      <c r="F143" s="147" t="s">
        <v>253</v>
      </c>
      <c r="G143" s="148" t="s">
        <v>148</v>
      </c>
      <c r="H143" s="149">
        <v>146.613</v>
      </c>
      <c r="I143" s="150">
        <v>0.52</v>
      </c>
      <c r="J143" s="150">
        <f t="shared" si="0"/>
        <v>76.239999999999995</v>
      </c>
      <c r="K143" s="151"/>
      <c r="L143" s="27"/>
      <c r="M143" s="152" t="s">
        <v>1</v>
      </c>
      <c r="N143" s="153" t="s">
        <v>42</v>
      </c>
      <c r="O143" s="154">
        <v>0</v>
      </c>
      <c r="P143" s="154">
        <f t="shared" si="1"/>
        <v>0</v>
      </c>
      <c r="Q143" s="154">
        <v>0</v>
      </c>
      <c r="R143" s="154">
        <f t="shared" si="2"/>
        <v>0</v>
      </c>
      <c r="S143" s="154">
        <v>0</v>
      </c>
      <c r="T143" s="155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149</v>
      </c>
      <c r="AT143" s="156" t="s">
        <v>145</v>
      </c>
      <c r="AU143" s="156" t="s">
        <v>150</v>
      </c>
      <c r="AY143" s="14" t="s">
        <v>142</v>
      </c>
      <c r="BE143" s="157">
        <f t="shared" si="4"/>
        <v>0</v>
      </c>
      <c r="BF143" s="157">
        <f t="shared" si="5"/>
        <v>76.239999999999995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4" t="s">
        <v>150</v>
      </c>
      <c r="BK143" s="157">
        <f t="shared" si="9"/>
        <v>76.239999999999995</v>
      </c>
      <c r="BL143" s="14" t="s">
        <v>149</v>
      </c>
      <c r="BM143" s="156" t="s">
        <v>149</v>
      </c>
    </row>
    <row r="144" spans="1:65" s="2" customFormat="1" ht="21.75" customHeight="1">
      <c r="A144" s="26"/>
      <c r="B144" s="144"/>
      <c r="C144" s="145" t="s">
        <v>154</v>
      </c>
      <c r="D144" s="145" t="s">
        <v>145</v>
      </c>
      <c r="E144" s="146" t="s">
        <v>254</v>
      </c>
      <c r="F144" s="147" t="s">
        <v>255</v>
      </c>
      <c r="G144" s="148" t="s">
        <v>148</v>
      </c>
      <c r="H144" s="149">
        <v>6.0839999999999996</v>
      </c>
      <c r="I144" s="150">
        <v>38.770000000000003</v>
      </c>
      <c r="J144" s="150">
        <f t="shared" si="0"/>
        <v>235.88</v>
      </c>
      <c r="K144" s="151"/>
      <c r="L144" s="27"/>
      <c r="M144" s="152" t="s">
        <v>1</v>
      </c>
      <c r="N144" s="153" t="s">
        <v>42</v>
      </c>
      <c r="O144" s="154">
        <v>0</v>
      </c>
      <c r="P144" s="154">
        <f t="shared" si="1"/>
        <v>0</v>
      </c>
      <c r="Q144" s="154">
        <v>0</v>
      </c>
      <c r="R144" s="154">
        <f t="shared" si="2"/>
        <v>0</v>
      </c>
      <c r="S144" s="154">
        <v>0</v>
      </c>
      <c r="T144" s="155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149</v>
      </c>
      <c r="AT144" s="156" t="s">
        <v>145</v>
      </c>
      <c r="AU144" s="156" t="s">
        <v>150</v>
      </c>
      <c r="AY144" s="14" t="s">
        <v>142</v>
      </c>
      <c r="BE144" s="157">
        <f t="shared" si="4"/>
        <v>0</v>
      </c>
      <c r="BF144" s="157">
        <f t="shared" si="5"/>
        <v>235.88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4" t="s">
        <v>150</v>
      </c>
      <c r="BK144" s="157">
        <f t="shared" si="9"/>
        <v>235.88</v>
      </c>
      <c r="BL144" s="14" t="s">
        <v>149</v>
      </c>
      <c r="BM144" s="156" t="s">
        <v>157</v>
      </c>
    </row>
    <row r="145" spans="1:65" s="2" customFormat="1" ht="16.5" customHeight="1">
      <c r="A145" s="26"/>
      <c r="B145" s="144"/>
      <c r="C145" s="145" t="s">
        <v>149</v>
      </c>
      <c r="D145" s="145" t="s">
        <v>145</v>
      </c>
      <c r="E145" s="146" t="s">
        <v>256</v>
      </c>
      <c r="F145" s="147" t="s">
        <v>257</v>
      </c>
      <c r="G145" s="148" t="s">
        <v>148</v>
      </c>
      <c r="H145" s="149">
        <v>6.0839999999999996</v>
      </c>
      <c r="I145" s="150">
        <v>3.3</v>
      </c>
      <c r="J145" s="150">
        <f t="shared" si="0"/>
        <v>20.079999999999998</v>
      </c>
      <c r="K145" s="151"/>
      <c r="L145" s="27"/>
      <c r="M145" s="152" t="s">
        <v>1</v>
      </c>
      <c r="N145" s="153" t="s">
        <v>42</v>
      </c>
      <c r="O145" s="154">
        <v>0</v>
      </c>
      <c r="P145" s="154">
        <f t="shared" si="1"/>
        <v>0</v>
      </c>
      <c r="Q145" s="154">
        <v>0</v>
      </c>
      <c r="R145" s="154">
        <f t="shared" si="2"/>
        <v>0</v>
      </c>
      <c r="S145" s="154">
        <v>0</v>
      </c>
      <c r="T145" s="155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149</v>
      </c>
      <c r="AT145" s="156" t="s">
        <v>145</v>
      </c>
      <c r="AU145" s="156" t="s">
        <v>150</v>
      </c>
      <c r="AY145" s="14" t="s">
        <v>142</v>
      </c>
      <c r="BE145" s="157">
        <f t="shared" si="4"/>
        <v>0</v>
      </c>
      <c r="BF145" s="157">
        <f t="shared" si="5"/>
        <v>20.079999999999998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4" t="s">
        <v>150</v>
      </c>
      <c r="BK145" s="157">
        <f t="shared" si="9"/>
        <v>20.079999999999998</v>
      </c>
      <c r="BL145" s="14" t="s">
        <v>149</v>
      </c>
      <c r="BM145" s="156" t="s">
        <v>160</v>
      </c>
    </row>
    <row r="146" spans="1:65" s="2" customFormat="1" ht="16.5" customHeight="1">
      <c r="A146" s="26"/>
      <c r="B146" s="144"/>
      <c r="C146" s="145" t="s">
        <v>161</v>
      </c>
      <c r="D146" s="145" t="s">
        <v>145</v>
      </c>
      <c r="E146" s="146" t="s">
        <v>258</v>
      </c>
      <c r="F146" s="147" t="s">
        <v>259</v>
      </c>
      <c r="G146" s="148" t="s">
        <v>148</v>
      </c>
      <c r="H146" s="149">
        <v>6.1920000000000002</v>
      </c>
      <c r="I146" s="150">
        <v>15.61</v>
      </c>
      <c r="J146" s="150">
        <f t="shared" si="0"/>
        <v>96.66</v>
      </c>
      <c r="K146" s="151"/>
      <c r="L146" s="27"/>
      <c r="M146" s="152" t="s">
        <v>1</v>
      </c>
      <c r="N146" s="153" t="s">
        <v>42</v>
      </c>
      <c r="O146" s="154">
        <v>0</v>
      </c>
      <c r="P146" s="154">
        <f t="shared" si="1"/>
        <v>0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149</v>
      </c>
      <c r="AT146" s="156" t="s">
        <v>145</v>
      </c>
      <c r="AU146" s="156" t="s">
        <v>150</v>
      </c>
      <c r="AY146" s="14" t="s">
        <v>142</v>
      </c>
      <c r="BE146" s="157">
        <f t="shared" si="4"/>
        <v>0</v>
      </c>
      <c r="BF146" s="157">
        <f t="shared" si="5"/>
        <v>96.66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4" t="s">
        <v>150</v>
      </c>
      <c r="BK146" s="157">
        <f t="shared" si="9"/>
        <v>96.66</v>
      </c>
      <c r="BL146" s="14" t="s">
        <v>149</v>
      </c>
      <c r="BM146" s="156" t="s">
        <v>164</v>
      </c>
    </row>
    <row r="147" spans="1:65" s="2" customFormat="1" ht="37.9" customHeight="1">
      <c r="A147" s="26"/>
      <c r="B147" s="144"/>
      <c r="C147" s="145" t="s">
        <v>157</v>
      </c>
      <c r="D147" s="145" t="s">
        <v>145</v>
      </c>
      <c r="E147" s="146" t="s">
        <v>260</v>
      </c>
      <c r="F147" s="147" t="s">
        <v>261</v>
      </c>
      <c r="G147" s="148" t="s">
        <v>148</v>
      </c>
      <c r="H147" s="149">
        <v>6.1920000000000002</v>
      </c>
      <c r="I147" s="150">
        <v>0.54</v>
      </c>
      <c r="J147" s="150">
        <f t="shared" si="0"/>
        <v>3.34</v>
      </c>
      <c r="K147" s="151"/>
      <c r="L147" s="27"/>
      <c r="M147" s="152" t="s">
        <v>1</v>
      </c>
      <c r="N147" s="153" t="s">
        <v>42</v>
      </c>
      <c r="O147" s="154">
        <v>0</v>
      </c>
      <c r="P147" s="154">
        <f t="shared" si="1"/>
        <v>0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149</v>
      </c>
      <c r="AT147" s="156" t="s">
        <v>145</v>
      </c>
      <c r="AU147" s="156" t="s">
        <v>150</v>
      </c>
      <c r="AY147" s="14" t="s">
        <v>142</v>
      </c>
      <c r="BE147" s="157">
        <f t="shared" si="4"/>
        <v>0</v>
      </c>
      <c r="BF147" s="157">
        <f t="shared" si="5"/>
        <v>3.34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4" t="s">
        <v>150</v>
      </c>
      <c r="BK147" s="157">
        <f t="shared" si="9"/>
        <v>3.34</v>
      </c>
      <c r="BL147" s="14" t="s">
        <v>149</v>
      </c>
      <c r="BM147" s="156" t="s">
        <v>168</v>
      </c>
    </row>
    <row r="148" spans="1:65" s="2" customFormat="1" ht="24.2" customHeight="1">
      <c r="A148" s="26"/>
      <c r="B148" s="144"/>
      <c r="C148" s="145" t="s">
        <v>169</v>
      </c>
      <c r="D148" s="145" t="s">
        <v>145</v>
      </c>
      <c r="E148" s="146" t="s">
        <v>262</v>
      </c>
      <c r="F148" s="147" t="s">
        <v>263</v>
      </c>
      <c r="G148" s="148" t="s">
        <v>148</v>
      </c>
      <c r="H148" s="149">
        <v>158.88900000000001</v>
      </c>
      <c r="I148" s="150">
        <v>0.98</v>
      </c>
      <c r="J148" s="150">
        <f t="shared" si="0"/>
        <v>155.71</v>
      </c>
      <c r="K148" s="151"/>
      <c r="L148" s="27"/>
      <c r="M148" s="152" t="s">
        <v>1</v>
      </c>
      <c r="N148" s="153" t="s">
        <v>42</v>
      </c>
      <c r="O148" s="154">
        <v>0</v>
      </c>
      <c r="P148" s="154">
        <f t="shared" si="1"/>
        <v>0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149</v>
      </c>
      <c r="AT148" s="156" t="s">
        <v>145</v>
      </c>
      <c r="AU148" s="156" t="s">
        <v>150</v>
      </c>
      <c r="AY148" s="14" t="s">
        <v>142</v>
      </c>
      <c r="BE148" s="157">
        <f t="shared" si="4"/>
        <v>0</v>
      </c>
      <c r="BF148" s="157">
        <f t="shared" si="5"/>
        <v>155.71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4" t="s">
        <v>150</v>
      </c>
      <c r="BK148" s="157">
        <f t="shared" si="9"/>
        <v>155.71</v>
      </c>
      <c r="BL148" s="14" t="s">
        <v>149</v>
      </c>
      <c r="BM148" s="156" t="s">
        <v>172</v>
      </c>
    </row>
    <row r="149" spans="1:65" s="2" customFormat="1" ht="33" customHeight="1">
      <c r="A149" s="26"/>
      <c r="B149" s="144"/>
      <c r="C149" s="145" t="s">
        <v>160</v>
      </c>
      <c r="D149" s="145" t="s">
        <v>145</v>
      </c>
      <c r="E149" s="146" t="s">
        <v>264</v>
      </c>
      <c r="F149" s="147" t="s">
        <v>265</v>
      </c>
      <c r="G149" s="148" t="s">
        <v>148</v>
      </c>
      <c r="H149" s="149">
        <v>158.88900000000001</v>
      </c>
      <c r="I149" s="150">
        <v>2.5299999999999998</v>
      </c>
      <c r="J149" s="150">
        <f t="shared" si="0"/>
        <v>401.99</v>
      </c>
      <c r="K149" s="151"/>
      <c r="L149" s="27"/>
      <c r="M149" s="152" t="s">
        <v>1</v>
      </c>
      <c r="N149" s="153" t="s">
        <v>42</v>
      </c>
      <c r="O149" s="154">
        <v>0</v>
      </c>
      <c r="P149" s="154">
        <f t="shared" si="1"/>
        <v>0</v>
      </c>
      <c r="Q149" s="154">
        <v>0</v>
      </c>
      <c r="R149" s="154">
        <f t="shared" si="2"/>
        <v>0</v>
      </c>
      <c r="S149" s="154">
        <v>0</v>
      </c>
      <c r="T149" s="155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149</v>
      </c>
      <c r="AT149" s="156" t="s">
        <v>145</v>
      </c>
      <c r="AU149" s="156" t="s">
        <v>150</v>
      </c>
      <c r="AY149" s="14" t="s">
        <v>142</v>
      </c>
      <c r="BE149" s="157">
        <f t="shared" si="4"/>
        <v>0</v>
      </c>
      <c r="BF149" s="157">
        <f t="shared" si="5"/>
        <v>401.99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4" t="s">
        <v>150</v>
      </c>
      <c r="BK149" s="157">
        <f t="shared" si="9"/>
        <v>401.99</v>
      </c>
      <c r="BL149" s="14" t="s">
        <v>149</v>
      </c>
      <c r="BM149" s="156" t="s">
        <v>175</v>
      </c>
    </row>
    <row r="150" spans="1:65" s="2" customFormat="1" ht="16.5" customHeight="1">
      <c r="A150" s="26"/>
      <c r="B150" s="144"/>
      <c r="C150" s="145" t="s">
        <v>143</v>
      </c>
      <c r="D150" s="145" t="s">
        <v>145</v>
      </c>
      <c r="E150" s="146" t="s">
        <v>266</v>
      </c>
      <c r="F150" s="147" t="s">
        <v>267</v>
      </c>
      <c r="G150" s="148" t="s">
        <v>148</v>
      </c>
      <c r="H150" s="149">
        <v>476.66699999999997</v>
      </c>
      <c r="I150" s="150">
        <v>0.6</v>
      </c>
      <c r="J150" s="150">
        <f t="shared" si="0"/>
        <v>286</v>
      </c>
      <c r="K150" s="151"/>
      <c r="L150" s="27"/>
      <c r="M150" s="152" t="s">
        <v>1</v>
      </c>
      <c r="N150" s="153" t="s">
        <v>42</v>
      </c>
      <c r="O150" s="154">
        <v>0</v>
      </c>
      <c r="P150" s="154">
        <f t="shared" si="1"/>
        <v>0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149</v>
      </c>
      <c r="AT150" s="156" t="s">
        <v>145</v>
      </c>
      <c r="AU150" s="156" t="s">
        <v>150</v>
      </c>
      <c r="AY150" s="14" t="s">
        <v>142</v>
      </c>
      <c r="BE150" s="157">
        <f t="shared" si="4"/>
        <v>0</v>
      </c>
      <c r="BF150" s="157">
        <f t="shared" si="5"/>
        <v>286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4" t="s">
        <v>150</v>
      </c>
      <c r="BK150" s="157">
        <f t="shared" si="9"/>
        <v>286</v>
      </c>
      <c r="BL150" s="14" t="s">
        <v>149</v>
      </c>
      <c r="BM150" s="156" t="s">
        <v>178</v>
      </c>
    </row>
    <row r="151" spans="1:65" s="2" customFormat="1" ht="24.2" customHeight="1">
      <c r="A151" s="26"/>
      <c r="B151" s="144"/>
      <c r="C151" s="145" t="s">
        <v>164</v>
      </c>
      <c r="D151" s="145" t="s">
        <v>145</v>
      </c>
      <c r="E151" s="146" t="s">
        <v>268</v>
      </c>
      <c r="F151" s="147" t="s">
        <v>269</v>
      </c>
      <c r="G151" s="148" t="s">
        <v>148</v>
      </c>
      <c r="H151" s="149">
        <v>158.88900000000001</v>
      </c>
      <c r="I151" s="150">
        <v>1.8</v>
      </c>
      <c r="J151" s="150">
        <f t="shared" si="0"/>
        <v>286</v>
      </c>
      <c r="K151" s="151"/>
      <c r="L151" s="27"/>
      <c r="M151" s="152" t="s">
        <v>1</v>
      </c>
      <c r="N151" s="153" t="s">
        <v>42</v>
      </c>
      <c r="O151" s="154">
        <v>0</v>
      </c>
      <c r="P151" s="154">
        <f t="shared" si="1"/>
        <v>0</v>
      </c>
      <c r="Q151" s="154">
        <v>0</v>
      </c>
      <c r="R151" s="154">
        <f t="shared" si="2"/>
        <v>0</v>
      </c>
      <c r="S151" s="154">
        <v>0</v>
      </c>
      <c r="T151" s="155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149</v>
      </c>
      <c r="AT151" s="156" t="s">
        <v>145</v>
      </c>
      <c r="AU151" s="156" t="s">
        <v>150</v>
      </c>
      <c r="AY151" s="14" t="s">
        <v>142</v>
      </c>
      <c r="BE151" s="157">
        <f t="shared" si="4"/>
        <v>0</v>
      </c>
      <c r="BF151" s="157">
        <f t="shared" si="5"/>
        <v>286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4" t="s">
        <v>150</v>
      </c>
      <c r="BK151" s="157">
        <f t="shared" si="9"/>
        <v>286</v>
      </c>
      <c r="BL151" s="14" t="s">
        <v>149</v>
      </c>
      <c r="BM151" s="156" t="s">
        <v>7</v>
      </c>
    </row>
    <row r="152" spans="1:65" s="2" customFormat="1" ht="24.2" customHeight="1">
      <c r="A152" s="26"/>
      <c r="B152" s="144"/>
      <c r="C152" s="145" t="s">
        <v>181</v>
      </c>
      <c r="D152" s="145" t="s">
        <v>145</v>
      </c>
      <c r="E152" s="146" t="s">
        <v>270</v>
      </c>
      <c r="F152" s="147" t="s">
        <v>271</v>
      </c>
      <c r="G152" s="148" t="s">
        <v>148</v>
      </c>
      <c r="H152" s="149">
        <v>476.66699999999997</v>
      </c>
      <c r="I152" s="150">
        <v>0.26</v>
      </c>
      <c r="J152" s="150">
        <f t="shared" si="0"/>
        <v>123.93</v>
      </c>
      <c r="K152" s="151"/>
      <c r="L152" s="27"/>
      <c r="M152" s="152" t="s">
        <v>1</v>
      </c>
      <c r="N152" s="153" t="s">
        <v>42</v>
      </c>
      <c r="O152" s="154">
        <v>0</v>
      </c>
      <c r="P152" s="154">
        <f t="shared" si="1"/>
        <v>0</v>
      </c>
      <c r="Q152" s="154">
        <v>0</v>
      </c>
      <c r="R152" s="154">
        <f t="shared" si="2"/>
        <v>0</v>
      </c>
      <c r="S152" s="154">
        <v>0</v>
      </c>
      <c r="T152" s="155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149</v>
      </c>
      <c r="AT152" s="156" t="s">
        <v>145</v>
      </c>
      <c r="AU152" s="156" t="s">
        <v>150</v>
      </c>
      <c r="AY152" s="14" t="s">
        <v>142</v>
      </c>
      <c r="BE152" s="157">
        <f t="shared" si="4"/>
        <v>0</v>
      </c>
      <c r="BF152" s="157">
        <f t="shared" si="5"/>
        <v>123.93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14" t="s">
        <v>150</v>
      </c>
      <c r="BK152" s="157">
        <f t="shared" si="9"/>
        <v>123.93</v>
      </c>
      <c r="BL152" s="14" t="s">
        <v>149</v>
      </c>
      <c r="BM152" s="156" t="s">
        <v>184</v>
      </c>
    </row>
    <row r="153" spans="1:65" s="2" customFormat="1" ht="24.2" customHeight="1">
      <c r="A153" s="26"/>
      <c r="B153" s="144"/>
      <c r="C153" s="145" t="s">
        <v>168</v>
      </c>
      <c r="D153" s="145" t="s">
        <v>145</v>
      </c>
      <c r="E153" s="146" t="s">
        <v>272</v>
      </c>
      <c r="F153" s="147" t="s">
        <v>273</v>
      </c>
      <c r="G153" s="148" t="s">
        <v>167</v>
      </c>
      <c r="H153" s="149">
        <v>254.22200000000001</v>
      </c>
      <c r="I153" s="150">
        <v>10</v>
      </c>
      <c r="J153" s="150">
        <f t="shared" si="0"/>
        <v>2542.2199999999998</v>
      </c>
      <c r="K153" s="151"/>
      <c r="L153" s="27"/>
      <c r="M153" s="152" t="s">
        <v>1</v>
      </c>
      <c r="N153" s="153" t="s">
        <v>42</v>
      </c>
      <c r="O153" s="154">
        <v>0</v>
      </c>
      <c r="P153" s="154">
        <f t="shared" si="1"/>
        <v>0</v>
      </c>
      <c r="Q153" s="154">
        <v>0</v>
      </c>
      <c r="R153" s="154">
        <f t="shared" si="2"/>
        <v>0</v>
      </c>
      <c r="S153" s="154">
        <v>0</v>
      </c>
      <c r="T153" s="155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149</v>
      </c>
      <c r="AT153" s="156" t="s">
        <v>145</v>
      </c>
      <c r="AU153" s="156" t="s">
        <v>150</v>
      </c>
      <c r="AY153" s="14" t="s">
        <v>142</v>
      </c>
      <c r="BE153" s="157">
        <f t="shared" si="4"/>
        <v>0</v>
      </c>
      <c r="BF153" s="157">
        <f t="shared" si="5"/>
        <v>2542.2199999999998</v>
      </c>
      <c r="BG153" s="157">
        <f t="shared" si="6"/>
        <v>0</v>
      </c>
      <c r="BH153" s="157">
        <f t="shared" si="7"/>
        <v>0</v>
      </c>
      <c r="BI153" s="157">
        <f t="shared" si="8"/>
        <v>0</v>
      </c>
      <c r="BJ153" s="14" t="s">
        <v>150</v>
      </c>
      <c r="BK153" s="157">
        <f t="shared" si="9"/>
        <v>2542.2199999999998</v>
      </c>
      <c r="BL153" s="14" t="s">
        <v>149</v>
      </c>
      <c r="BM153" s="156" t="s">
        <v>187</v>
      </c>
    </row>
    <row r="154" spans="1:65" s="12" customFormat="1" ht="22.9" customHeight="1">
      <c r="B154" s="132"/>
      <c r="D154" s="133" t="s">
        <v>75</v>
      </c>
      <c r="E154" s="142" t="s">
        <v>150</v>
      </c>
      <c r="F154" s="142" t="s">
        <v>274</v>
      </c>
      <c r="J154" s="143">
        <f>BK154</f>
        <v>18541.14</v>
      </c>
      <c r="L154" s="132"/>
      <c r="M154" s="136"/>
      <c r="N154" s="137"/>
      <c r="O154" s="137"/>
      <c r="P154" s="138">
        <f>SUM(P155:P161)</f>
        <v>37.31144862</v>
      </c>
      <c r="Q154" s="137"/>
      <c r="R154" s="138">
        <f>SUM(R155:R161)</f>
        <v>4.0185028591139993</v>
      </c>
      <c r="S154" s="137"/>
      <c r="T154" s="139">
        <f>SUM(T155:T161)</f>
        <v>0</v>
      </c>
      <c r="AR154" s="133" t="s">
        <v>84</v>
      </c>
      <c r="AT154" s="140" t="s">
        <v>75</v>
      </c>
      <c r="AU154" s="140" t="s">
        <v>84</v>
      </c>
      <c r="AY154" s="133" t="s">
        <v>142</v>
      </c>
      <c r="BK154" s="141">
        <f>SUM(BK155:BK161)</f>
        <v>18541.14</v>
      </c>
    </row>
    <row r="155" spans="1:65" s="2" customFormat="1" ht="24.2" customHeight="1">
      <c r="A155" s="26"/>
      <c r="B155" s="144"/>
      <c r="C155" s="145" t="s">
        <v>192</v>
      </c>
      <c r="D155" s="145" t="s">
        <v>145</v>
      </c>
      <c r="E155" s="146" t="s">
        <v>275</v>
      </c>
      <c r="F155" s="147" t="s">
        <v>276</v>
      </c>
      <c r="G155" s="148" t="s">
        <v>148</v>
      </c>
      <c r="H155" s="149">
        <v>77.403000000000006</v>
      </c>
      <c r="I155" s="150">
        <v>39.1</v>
      </c>
      <c r="J155" s="150">
        <f t="shared" ref="J155:J161" si="10">ROUND(I155*H155,2)</f>
        <v>3026.46</v>
      </c>
      <c r="K155" s="151"/>
      <c r="L155" s="27"/>
      <c r="M155" s="152" t="s">
        <v>1</v>
      </c>
      <c r="N155" s="153" t="s">
        <v>42</v>
      </c>
      <c r="O155" s="154">
        <v>0</v>
      </c>
      <c r="P155" s="154">
        <f t="shared" ref="P155:P161" si="11">O155*H155</f>
        <v>0</v>
      </c>
      <c r="Q155" s="154">
        <v>0</v>
      </c>
      <c r="R155" s="154">
        <f t="shared" ref="R155:R161" si="12">Q155*H155</f>
        <v>0</v>
      </c>
      <c r="S155" s="154">
        <v>0</v>
      </c>
      <c r="T155" s="155">
        <f t="shared" ref="T155:T161" si="13"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149</v>
      </c>
      <c r="AT155" s="156" t="s">
        <v>145</v>
      </c>
      <c r="AU155" s="156" t="s">
        <v>150</v>
      </c>
      <c r="AY155" s="14" t="s">
        <v>142</v>
      </c>
      <c r="BE155" s="157">
        <f t="shared" ref="BE155:BE161" si="14">IF(N155="základná",J155,0)</f>
        <v>0</v>
      </c>
      <c r="BF155" s="157">
        <f t="shared" ref="BF155:BF161" si="15">IF(N155="znížená",J155,0)</f>
        <v>3026.46</v>
      </c>
      <c r="BG155" s="157">
        <f t="shared" ref="BG155:BG161" si="16">IF(N155="zákl. prenesená",J155,0)</f>
        <v>0</v>
      </c>
      <c r="BH155" s="157">
        <f t="shared" ref="BH155:BH161" si="17">IF(N155="zníž. prenesená",J155,0)</f>
        <v>0</v>
      </c>
      <c r="BI155" s="157">
        <f t="shared" ref="BI155:BI161" si="18">IF(N155="nulová",J155,0)</f>
        <v>0</v>
      </c>
      <c r="BJ155" s="14" t="s">
        <v>150</v>
      </c>
      <c r="BK155" s="157">
        <f t="shared" ref="BK155:BK161" si="19">ROUND(I155*H155,2)</f>
        <v>3026.46</v>
      </c>
      <c r="BL155" s="14" t="s">
        <v>149</v>
      </c>
      <c r="BM155" s="156" t="s">
        <v>196</v>
      </c>
    </row>
    <row r="156" spans="1:65" s="2" customFormat="1" ht="16.5" customHeight="1">
      <c r="A156" s="26"/>
      <c r="B156" s="144"/>
      <c r="C156" s="145" t="s">
        <v>172</v>
      </c>
      <c r="D156" s="145" t="s">
        <v>145</v>
      </c>
      <c r="E156" s="146" t="s">
        <v>277</v>
      </c>
      <c r="F156" s="147" t="s">
        <v>278</v>
      </c>
      <c r="G156" s="148" t="s">
        <v>148</v>
      </c>
      <c r="H156" s="149">
        <v>87.646000000000001</v>
      </c>
      <c r="I156" s="150">
        <v>101.15</v>
      </c>
      <c r="J156" s="150">
        <f t="shared" si="10"/>
        <v>8865.39</v>
      </c>
      <c r="K156" s="151"/>
      <c r="L156" s="27"/>
      <c r="M156" s="152" t="s">
        <v>1</v>
      </c>
      <c r="N156" s="153" t="s">
        <v>42</v>
      </c>
      <c r="O156" s="154">
        <v>0</v>
      </c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149</v>
      </c>
      <c r="AT156" s="156" t="s">
        <v>145</v>
      </c>
      <c r="AU156" s="156" t="s">
        <v>150</v>
      </c>
      <c r="AY156" s="14" t="s">
        <v>142</v>
      </c>
      <c r="BE156" s="157">
        <f t="shared" si="14"/>
        <v>0</v>
      </c>
      <c r="BF156" s="157">
        <f t="shared" si="15"/>
        <v>8865.39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150</v>
      </c>
      <c r="BK156" s="157">
        <f t="shared" si="19"/>
        <v>8865.39</v>
      </c>
      <c r="BL156" s="14" t="s">
        <v>149</v>
      </c>
      <c r="BM156" s="156" t="s">
        <v>199</v>
      </c>
    </row>
    <row r="157" spans="1:65" s="2" customFormat="1" ht="33" customHeight="1">
      <c r="A157" s="26"/>
      <c r="B157" s="144"/>
      <c r="C157" s="145" t="s">
        <v>200</v>
      </c>
      <c r="D157" s="145" t="s">
        <v>145</v>
      </c>
      <c r="E157" s="146" t="s">
        <v>279</v>
      </c>
      <c r="F157" s="147" t="s">
        <v>280</v>
      </c>
      <c r="G157" s="148" t="s">
        <v>153</v>
      </c>
      <c r="H157" s="149">
        <v>567.12699999999995</v>
      </c>
      <c r="I157" s="150">
        <v>0.74</v>
      </c>
      <c r="J157" s="150">
        <f t="shared" si="10"/>
        <v>419.67</v>
      </c>
      <c r="K157" s="151"/>
      <c r="L157" s="27"/>
      <c r="M157" s="152" t="s">
        <v>1</v>
      </c>
      <c r="N157" s="153" t="s">
        <v>42</v>
      </c>
      <c r="O157" s="154">
        <v>4.7059999999999998E-2</v>
      </c>
      <c r="P157" s="154">
        <f t="shared" si="11"/>
        <v>26.688996619999998</v>
      </c>
      <c r="Q157" s="154">
        <v>6.2736099999999998E-3</v>
      </c>
      <c r="R157" s="154">
        <f t="shared" si="12"/>
        <v>3.5579336184699994</v>
      </c>
      <c r="S157" s="154">
        <v>0</v>
      </c>
      <c r="T157" s="15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6" t="s">
        <v>149</v>
      </c>
      <c r="AT157" s="156" t="s">
        <v>145</v>
      </c>
      <c r="AU157" s="156" t="s">
        <v>150</v>
      </c>
      <c r="AY157" s="14" t="s">
        <v>142</v>
      </c>
      <c r="BE157" s="157">
        <f t="shared" si="14"/>
        <v>0</v>
      </c>
      <c r="BF157" s="157">
        <f t="shared" si="15"/>
        <v>419.67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150</v>
      </c>
      <c r="BK157" s="157">
        <f t="shared" si="19"/>
        <v>419.67</v>
      </c>
      <c r="BL157" s="14" t="s">
        <v>149</v>
      </c>
      <c r="BM157" s="156" t="s">
        <v>203</v>
      </c>
    </row>
    <row r="158" spans="1:65" s="2" customFormat="1" ht="33" customHeight="1">
      <c r="A158" s="26"/>
      <c r="B158" s="144"/>
      <c r="C158" s="162" t="s">
        <v>175</v>
      </c>
      <c r="D158" s="162" t="s">
        <v>281</v>
      </c>
      <c r="E158" s="163" t="s">
        <v>282</v>
      </c>
      <c r="F158" s="164" t="s">
        <v>283</v>
      </c>
      <c r="G158" s="165" t="s">
        <v>153</v>
      </c>
      <c r="H158" s="166">
        <v>567.12699999999995</v>
      </c>
      <c r="I158" s="167">
        <v>7.55</v>
      </c>
      <c r="J158" s="167">
        <f t="shared" si="10"/>
        <v>4281.8100000000004</v>
      </c>
      <c r="K158" s="168"/>
      <c r="L158" s="169"/>
      <c r="M158" s="170" t="s">
        <v>1</v>
      </c>
      <c r="N158" s="171" t="s">
        <v>42</v>
      </c>
      <c r="O158" s="154">
        <v>0</v>
      </c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6" t="s">
        <v>160</v>
      </c>
      <c r="AT158" s="156" t="s">
        <v>281</v>
      </c>
      <c r="AU158" s="156" t="s">
        <v>150</v>
      </c>
      <c r="AY158" s="14" t="s">
        <v>142</v>
      </c>
      <c r="BE158" s="157">
        <f t="shared" si="14"/>
        <v>0</v>
      </c>
      <c r="BF158" s="157">
        <f t="shared" si="15"/>
        <v>4281.8100000000004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4" t="s">
        <v>150</v>
      </c>
      <c r="BK158" s="157">
        <f t="shared" si="19"/>
        <v>4281.8100000000004</v>
      </c>
      <c r="BL158" s="14" t="s">
        <v>149</v>
      </c>
      <c r="BM158" s="156" t="s">
        <v>208</v>
      </c>
    </row>
    <row r="159" spans="1:65" s="2" customFormat="1" ht="16.5" customHeight="1">
      <c r="A159" s="26"/>
      <c r="B159" s="144"/>
      <c r="C159" s="145" t="s">
        <v>211</v>
      </c>
      <c r="D159" s="145" t="s">
        <v>145</v>
      </c>
      <c r="E159" s="146" t="s">
        <v>284</v>
      </c>
      <c r="F159" s="147" t="s">
        <v>285</v>
      </c>
      <c r="G159" s="148" t="s">
        <v>167</v>
      </c>
      <c r="H159" s="149">
        <v>0.45200000000000001</v>
      </c>
      <c r="I159" s="150">
        <v>1871.13</v>
      </c>
      <c r="J159" s="150">
        <f t="shared" si="10"/>
        <v>845.75</v>
      </c>
      <c r="K159" s="151"/>
      <c r="L159" s="27"/>
      <c r="M159" s="152" t="s">
        <v>1</v>
      </c>
      <c r="N159" s="153" t="s">
        <v>42</v>
      </c>
      <c r="O159" s="154">
        <v>23.501000000000001</v>
      </c>
      <c r="P159" s="154">
        <f t="shared" si="11"/>
        <v>10.622452000000001</v>
      </c>
      <c r="Q159" s="154">
        <v>1.0189584970000001</v>
      </c>
      <c r="R159" s="154">
        <f t="shared" si="12"/>
        <v>0.46056924064400007</v>
      </c>
      <c r="S159" s="154">
        <v>0</v>
      </c>
      <c r="T159" s="15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6" t="s">
        <v>149</v>
      </c>
      <c r="AT159" s="156" t="s">
        <v>145</v>
      </c>
      <c r="AU159" s="156" t="s">
        <v>150</v>
      </c>
      <c r="AY159" s="14" t="s">
        <v>142</v>
      </c>
      <c r="BE159" s="157">
        <f t="shared" si="14"/>
        <v>0</v>
      </c>
      <c r="BF159" s="157">
        <f t="shared" si="15"/>
        <v>845.75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4" t="s">
        <v>150</v>
      </c>
      <c r="BK159" s="157">
        <f t="shared" si="19"/>
        <v>845.75</v>
      </c>
      <c r="BL159" s="14" t="s">
        <v>149</v>
      </c>
      <c r="BM159" s="156" t="s">
        <v>214</v>
      </c>
    </row>
    <row r="160" spans="1:65" s="2" customFormat="1" ht="16.5" customHeight="1">
      <c r="A160" s="26"/>
      <c r="B160" s="144"/>
      <c r="C160" s="145" t="s">
        <v>178</v>
      </c>
      <c r="D160" s="145" t="s">
        <v>145</v>
      </c>
      <c r="E160" s="146" t="s">
        <v>286</v>
      </c>
      <c r="F160" s="147" t="s">
        <v>287</v>
      </c>
      <c r="G160" s="148" t="s">
        <v>148</v>
      </c>
      <c r="H160" s="149">
        <v>5.9489999999999998</v>
      </c>
      <c r="I160" s="150">
        <v>92.75</v>
      </c>
      <c r="J160" s="150">
        <f t="shared" si="10"/>
        <v>551.77</v>
      </c>
      <c r="K160" s="151"/>
      <c r="L160" s="27"/>
      <c r="M160" s="152" t="s">
        <v>1</v>
      </c>
      <c r="N160" s="153" t="s">
        <v>42</v>
      </c>
      <c r="O160" s="154">
        <v>0</v>
      </c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6" t="s">
        <v>149</v>
      </c>
      <c r="AT160" s="156" t="s">
        <v>145</v>
      </c>
      <c r="AU160" s="156" t="s">
        <v>150</v>
      </c>
      <c r="AY160" s="14" t="s">
        <v>142</v>
      </c>
      <c r="BE160" s="157">
        <f t="shared" si="14"/>
        <v>0</v>
      </c>
      <c r="BF160" s="157">
        <f t="shared" si="15"/>
        <v>551.77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4" t="s">
        <v>150</v>
      </c>
      <c r="BK160" s="157">
        <f t="shared" si="19"/>
        <v>551.77</v>
      </c>
      <c r="BL160" s="14" t="s">
        <v>149</v>
      </c>
      <c r="BM160" s="156" t="s">
        <v>218</v>
      </c>
    </row>
    <row r="161" spans="1:65" s="2" customFormat="1" ht="16.5" customHeight="1">
      <c r="A161" s="26"/>
      <c r="B161" s="144"/>
      <c r="C161" s="145" t="s">
        <v>219</v>
      </c>
      <c r="D161" s="145" t="s">
        <v>145</v>
      </c>
      <c r="E161" s="146" t="s">
        <v>288</v>
      </c>
      <c r="F161" s="147" t="s">
        <v>289</v>
      </c>
      <c r="G161" s="148" t="s">
        <v>148</v>
      </c>
      <c r="H161" s="149">
        <v>5.9260000000000002</v>
      </c>
      <c r="I161" s="150">
        <v>92.86</v>
      </c>
      <c r="J161" s="150">
        <f t="shared" si="10"/>
        <v>550.29</v>
      </c>
      <c r="K161" s="151"/>
      <c r="L161" s="27"/>
      <c r="M161" s="152" t="s">
        <v>1</v>
      </c>
      <c r="N161" s="153" t="s">
        <v>42</v>
      </c>
      <c r="O161" s="154">
        <v>0</v>
      </c>
      <c r="P161" s="154">
        <f t="shared" si="11"/>
        <v>0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6" t="s">
        <v>149</v>
      </c>
      <c r="AT161" s="156" t="s">
        <v>145</v>
      </c>
      <c r="AU161" s="156" t="s">
        <v>150</v>
      </c>
      <c r="AY161" s="14" t="s">
        <v>142</v>
      </c>
      <c r="BE161" s="157">
        <f t="shared" si="14"/>
        <v>0</v>
      </c>
      <c r="BF161" s="157">
        <f t="shared" si="15"/>
        <v>550.29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4" t="s">
        <v>150</v>
      </c>
      <c r="BK161" s="157">
        <f t="shared" si="19"/>
        <v>550.29</v>
      </c>
      <c r="BL161" s="14" t="s">
        <v>149</v>
      </c>
      <c r="BM161" s="156" t="s">
        <v>222</v>
      </c>
    </row>
    <row r="162" spans="1:65" s="12" customFormat="1" ht="22.9" customHeight="1">
      <c r="B162" s="132"/>
      <c r="D162" s="133" t="s">
        <v>75</v>
      </c>
      <c r="E162" s="142" t="s">
        <v>154</v>
      </c>
      <c r="F162" s="142" t="s">
        <v>290</v>
      </c>
      <c r="J162" s="143">
        <f>BK162</f>
        <v>12150.239999999998</v>
      </c>
      <c r="L162" s="132"/>
      <c r="M162" s="136"/>
      <c r="N162" s="137"/>
      <c r="O162" s="137"/>
      <c r="P162" s="138">
        <f>SUM(P163:P171)</f>
        <v>9.0393749999999997</v>
      </c>
      <c r="Q162" s="137"/>
      <c r="R162" s="138">
        <f>SUM(R163:R171)</f>
        <v>0.58496406999999995</v>
      </c>
      <c r="S162" s="137"/>
      <c r="T162" s="139">
        <f>SUM(T163:T171)</f>
        <v>0</v>
      </c>
      <c r="AR162" s="133" t="s">
        <v>84</v>
      </c>
      <c r="AT162" s="140" t="s">
        <v>75</v>
      </c>
      <c r="AU162" s="140" t="s">
        <v>84</v>
      </c>
      <c r="AY162" s="133" t="s">
        <v>142</v>
      </c>
      <c r="BK162" s="141">
        <f>SUM(BK163:BK171)</f>
        <v>12150.239999999998</v>
      </c>
    </row>
    <row r="163" spans="1:65" s="2" customFormat="1" ht="33" customHeight="1">
      <c r="A163" s="26"/>
      <c r="B163" s="144"/>
      <c r="C163" s="145" t="s">
        <v>291</v>
      </c>
      <c r="D163" s="172" t="s">
        <v>145</v>
      </c>
      <c r="E163" s="146" t="s">
        <v>292</v>
      </c>
      <c r="F163" s="147" t="s">
        <v>293</v>
      </c>
      <c r="G163" s="148" t="s">
        <v>148</v>
      </c>
      <c r="H163" s="149">
        <v>1.607</v>
      </c>
      <c r="I163" s="150">
        <v>191.77</v>
      </c>
      <c r="J163" s="150">
        <f t="shared" ref="J163:J171" si="20">ROUND(I163*H163,2)</f>
        <v>308.17</v>
      </c>
      <c r="K163" s="151"/>
      <c r="L163" s="27"/>
      <c r="M163" s="152" t="s">
        <v>1</v>
      </c>
      <c r="N163" s="153" t="s">
        <v>42</v>
      </c>
      <c r="O163" s="154">
        <v>5.625</v>
      </c>
      <c r="P163" s="154">
        <f t="shared" ref="P163:P171" si="21">O163*H163</f>
        <v>9.0393749999999997</v>
      </c>
      <c r="Q163" s="154">
        <v>0.36401</v>
      </c>
      <c r="R163" s="154">
        <f t="shared" ref="R163:R171" si="22">Q163*H163</f>
        <v>0.58496406999999995</v>
      </c>
      <c r="S163" s="154">
        <v>0</v>
      </c>
      <c r="T163" s="155">
        <f t="shared" ref="T163:T171" si="23"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6" t="s">
        <v>149</v>
      </c>
      <c r="AT163" s="156" t="s">
        <v>145</v>
      </c>
      <c r="AU163" s="156" t="s">
        <v>150</v>
      </c>
      <c r="AY163" s="14" t="s">
        <v>142</v>
      </c>
      <c r="BE163" s="157">
        <f t="shared" ref="BE163:BE171" si="24">IF(N163="základná",J163,0)</f>
        <v>0</v>
      </c>
      <c r="BF163" s="157">
        <f t="shared" ref="BF163:BF171" si="25">IF(N163="znížená",J163,0)</f>
        <v>308.17</v>
      </c>
      <c r="BG163" s="157">
        <f t="shared" ref="BG163:BG171" si="26">IF(N163="zákl. prenesená",J163,0)</f>
        <v>0</v>
      </c>
      <c r="BH163" s="157">
        <f t="shared" ref="BH163:BH171" si="27">IF(N163="zníž. prenesená",J163,0)</f>
        <v>0</v>
      </c>
      <c r="BI163" s="157">
        <f t="shared" ref="BI163:BI171" si="28">IF(N163="nulová",J163,0)</f>
        <v>0</v>
      </c>
      <c r="BJ163" s="14" t="s">
        <v>150</v>
      </c>
      <c r="BK163" s="157">
        <f t="shared" ref="BK163:BK171" si="29">ROUND(I163*H163,2)</f>
        <v>308.17</v>
      </c>
      <c r="BL163" s="14" t="s">
        <v>149</v>
      </c>
      <c r="BM163" s="156" t="s">
        <v>294</v>
      </c>
    </row>
    <row r="164" spans="1:65" s="2" customFormat="1" ht="37.9" customHeight="1">
      <c r="A164" s="26"/>
      <c r="B164" s="144"/>
      <c r="C164" s="145" t="s">
        <v>7</v>
      </c>
      <c r="D164" s="145" t="s">
        <v>145</v>
      </c>
      <c r="E164" s="146" t="s">
        <v>295</v>
      </c>
      <c r="F164" s="147" t="s">
        <v>296</v>
      </c>
      <c r="G164" s="148" t="s">
        <v>148</v>
      </c>
      <c r="H164" s="149">
        <v>5.6929999999999996</v>
      </c>
      <c r="I164" s="150">
        <v>178.31</v>
      </c>
      <c r="J164" s="150">
        <f t="shared" si="20"/>
        <v>1015.12</v>
      </c>
      <c r="K164" s="151"/>
      <c r="L164" s="27"/>
      <c r="M164" s="152" t="s">
        <v>1</v>
      </c>
      <c r="N164" s="153" t="s">
        <v>42</v>
      </c>
      <c r="O164" s="154">
        <v>0</v>
      </c>
      <c r="P164" s="154">
        <f t="shared" si="21"/>
        <v>0</v>
      </c>
      <c r="Q164" s="154">
        <v>0</v>
      </c>
      <c r="R164" s="154">
        <f t="shared" si="22"/>
        <v>0</v>
      </c>
      <c r="S164" s="154">
        <v>0</v>
      </c>
      <c r="T164" s="155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6" t="s">
        <v>149</v>
      </c>
      <c r="AT164" s="156" t="s">
        <v>145</v>
      </c>
      <c r="AU164" s="156" t="s">
        <v>150</v>
      </c>
      <c r="AY164" s="14" t="s">
        <v>142</v>
      </c>
      <c r="BE164" s="157">
        <f t="shared" si="24"/>
        <v>0</v>
      </c>
      <c r="BF164" s="157">
        <f t="shared" si="25"/>
        <v>1015.12</v>
      </c>
      <c r="BG164" s="157">
        <f t="shared" si="26"/>
        <v>0</v>
      </c>
      <c r="BH164" s="157">
        <f t="shared" si="27"/>
        <v>0</v>
      </c>
      <c r="BI164" s="157">
        <f t="shared" si="28"/>
        <v>0</v>
      </c>
      <c r="BJ164" s="14" t="s">
        <v>150</v>
      </c>
      <c r="BK164" s="157">
        <f t="shared" si="29"/>
        <v>1015.12</v>
      </c>
      <c r="BL164" s="14" t="s">
        <v>149</v>
      </c>
      <c r="BM164" s="156" t="s">
        <v>228</v>
      </c>
    </row>
    <row r="165" spans="1:65" s="2" customFormat="1" ht="37.9" customHeight="1">
      <c r="A165" s="26"/>
      <c r="B165" s="144"/>
      <c r="C165" s="145" t="s">
        <v>297</v>
      </c>
      <c r="D165" s="145" t="s">
        <v>145</v>
      </c>
      <c r="E165" s="146" t="s">
        <v>298</v>
      </c>
      <c r="F165" s="147" t="s">
        <v>299</v>
      </c>
      <c r="G165" s="148" t="s">
        <v>148</v>
      </c>
      <c r="H165" s="149">
        <v>0.41599999999999998</v>
      </c>
      <c r="I165" s="150">
        <v>189.53</v>
      </c>
      <c r="J165" s="150">
        <f t="shared" si="20"/>
        <v>78.84</v>
      </c>
      <c r="K165" s="151"/>
      <c r="L165" s="27"/>
      <c r="M165" s="152" t="s">
        <v>1</v>
      </c>
      <c r="N165" s="153" t="s">
        <v>42</v>
      </c>
      <c r="O165" s="154">
        <v>0</v>
      </c>
      <c r="P165" s="154">
        <f t="shared" si="21"/>
        <v>0</v>
      </c>
      <c r="Q165" s="154">
        <v>0</v>
      </c>
      <c r="R165" s="154">
        <f t="shared" si="22"/>
        <v>0</v>
      </c>
      <c r="S165" s="154">
        <v>0</v>
      </c>
      <c r="T165" s="155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6" t="s">
        <v>149</v>
      </c>
      <c r="AT165" s="156" t="s">
        <v>145</v>
      </c>
      <c r="AU165" s="156" t="s">
        <v>150</v>
      </c>
      <c r="AY165" s="14" t="s">
        <v>142</v>
      </c>
      <c r="BE165" s="157">
        <f t="shared" si="24"/>
        <v>0</v>
      </c>
      <c r="BF165" s="157">
        <f t="shared" si="25"/>
        <v>78.84</v>
      </c>
      <c r="BG165" s="157">
        <f t="shared" si="26"/>
        <v>0</v>
      </c>
      <c r="BH165" s="157">
        <f t="shared" si="27"/>
        <v>0</v>
      </c>
      <c r="BI165" s="157">
        <f t="shared" si="28"/>
        <v>0</v>
      </c>
      <c r="BJ165" s="14" t="s">
        <v>150</v>
      </c>
      <c r="BK165" s="157">
        <f t="shared" si="29"/>
        <v>78.84</v>
      </c>
      <c r="BL165" s="14" t="s">
        <v>149</v>
      </c>
      <c r="BM165" s="156" t="s">
        <v>300</v>
      </c>
    </row>
    <row r="166" spans="1:65" s="2" customFormat="1" ht="24.2" customHeight="1">
      <c r="A166" s="26"/>
      <c r="B166" s="144"/>
      <c r="C166" s="145" t="s">
        <v>184</v>
      </c>
      <c r="D166" s="145" t="s">
        <v>145</v>
      </c>
      <c r="E166" s="146" t="s">
        <v>301</v>
      </c>
      <c r="F166" s="147" t="s">
        <v>302</v>
      </c>
      <c r="G166" s="148" t="s">
        <v>303</v>
      </c>
      <c r="H166" s="149">
        <v>1</v>
      </c>
      <c r="I166" s="150">
        <v>20.49</v>
      </c>
      <c r="J166" s="150">
        <f t="shared" si="20"/>
        <v>20.49</v>
      </c>
      <c r="K166" s="151"/>
      <c r="L166" s="27"/>
      <c r="M166" s="152" t="s">
        <v>1</v>
      </c>
      <c r="N166" s="153" t="s">
        <v>42</v>
      </c>
      <c r="O166" s="154">
        <v>0</v>
      </c>
      <c r="P166" s="154">
        <f t="shared" si="21"/>
        <v>0</v>
      </c>
      <c r="Q166" s="154">
        <v>0</v>
      </c>
      <c r="R166" s="154">
        <f t="shared" si="22"/>
        <v>0</v>
      </c>
      <c r="S166" s="154">
        <v>0</v>
      </c>
      <c r="T166" s="155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6" t="s">
        <v>149</v>
      </c>
      <c r="AT166" s="156" t="s">
        <v>145</v>
      </c>
      <c r="AU166" s="156" t="s">
        <v>150</v>
      </c>
      <c r="AY166" s="14" t="s">
        <v>142</v>
      </c>
      <c r="BE166" s="157">
        <f t="shared" si="24"/>
        <v>0</v>
      </c>
      <c r="BF166" s="157">
        <f t="shared" si="25"/>
        <v>20.49</v>
      </c>
      <c r="BG166" s="157">
        <f t="shared" si="26"/>
        <v>0</v>
      </c>
      <c r="BH166" s="157">
        <f t="shared" si="27"/>
        <v>0</v>
      </c>
      <c r="BI166" s="157">
        <f t="shared" si="28"/>
        <v>0</v>
      </c>
      <c r="BJ166" s="14" t="s">
        <v>150</v>
      </c>
      <c r="BK166" s="157">
        <f t="shared" si="29"/>
        <v>20.49</v>
      </c>
      <c r="BL166" s="14" t="s">
        <v>149</v>
      </c>
      <c r="BM166" s="156" t="s">
        <v>304</v>
      </c>
    </row>
    <row r="167" spans="1:65" s="2" customFormat="1" ht="24.2" customHeight="1">
      <c r="A167" s="26"/>
      <c r="B167" s="144"/>
      <c r="C167" s="145" t="s">
        <v>305</v>
      </c>
      <c r="D167" s="145" t="s">
        <v>145</v>
      </c>
      <c r="E167" s="146" t="s">
        <v>306</v>
      </c>
      <c r="F167" s="147" t="s">
        <v>307</v>
      </c>
      <c r="G167" s="148" t="s">
        <v>303</v>
      </c>
      <c r="H167" s="149">
        <v>17</v>
      </c>
      <c r="I167" s="150">
        <v>23.94</v>
      </c>
      <c r="J167" s="150">
        <f t="shared" si="20"/>
        <v>406.98</v>
      </c>
      <c r="K167" s="151"/>
      <c r="L167" s="27"/>
      <c r="M167" s="152" t="s">
        <v>1</v>
      </c>
      <c r="N167" s="153" t="s">
        <v>42</v>
      </c>
      <c r="O167" s="154">
        <v>0</v>
      </c>
      <c r="P167" s="154">
        <f t="shared" si="21"/>
        <v>0</v>
      </c>
      <c r="Q167" s="154">
        <v>0</v>
      </c>
      <c r="R167" s="154">
        <f t="shared" si="22"/>
        <v>0</v>
      </c>
      <c r="S167" s="154">
        <v>0</v>
      </c>
      <c r="T167" s="155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6" t="s">
        <v>149</v>
      </c>
      <c r="AT167" s="156" t="s">
        <v>145</v>
      </c>
      <c r="AU167" s="156" t="s">
        <v>150</v>
      </c>
      <c r="AY167" s="14" t="s">
        <v>142</v>
      </c>
      <c r="BE167" s="157">
        <f t="shared" si="24"/>
        <v>0</v>
      </c>
      <c r="BF167" s="157">
        <f t="shared" si="25"/>
        <v>406.98</v>
      </c>
      <c r="BG167" s="157">
        <f t="shared" si="26"/>
        <v>0</v>
      </c>
      <c r="BH167" s="157">
        <f t="shared" si="27"/>
        <v>0</v>
      </c>
      <c r="BI167" s="157">
        <f t="shared" si="28"/>
        <v>0</v>
      </c>
      <c r="BJ167" s="14" t="s">
        <v>150</v>
      </c>
      <c r="BK167" s="157">
        <f t="shared" si="29"/>
        <v>406.98</v>
      </c>
      <c r="BL167" s="14" t="s">
        <v>149</v>
      </c>
      <c r="BM167" s="156" t="s">
        <v>308</v>
      </c>
    </row>
    <row r="168" spans="1:65" s="2" customFormat="1" ht="24.2" customHeight="1">
      <c r="A168" s="26"/>
      <c r="B168" s="144"/>
      <c r="C168" s="145" t="s">
        <v>187</v>
      </c>
      <c r="D168" s="145" t="s">
        <v>145</v>
      </c>
      <c r="E168" s="146" t="s">
        <v>309</v>
      </c>
      <c r="F168" s="147" t="s">
        <v>310</v>
      </c>
      <c r="G168" s="148" t="s">
        <v>303</v>
      </c>
      <c r="H168" s="149">
        <v>2</v>
      </c>
      <c r="I168" s="150">
        <v>31.92</v>
      </c>
      <c r="J168" s="150">
        <f t="shared" si="20"/>
        <v>63.84</v>
      </c>
      <c r="K168" s="151"/>
      <c r="L168" s="27"/>
      <c r="M168" s="152" t="s">
        <v>1</v>
      </c>
      <c r="N168" s="153" t="s">
        <v>42</v>
      </c>
      <c r="O168" s="154">
        <v>0</v>
      </c>
      <c r="P168" s="154">
        <f t="shared" si="21"/>
        <v>0</v>
      </c>
      <c r="Q168" s="154">
        <v>0</v>
      </c>
      <c r="R168" s="154">
        <f t="shared" si="22"/>
        <v>0</v>
      </c>
      <c r="S168" s="154">
        <v>0</v>
      </c>
      <c r="T168" s="155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6" t="s">
        <v>149</v>
      </c>
      <c r="AT168" s="156" t="s">
        <v>145</v>
      </c>
      <c r="AU168" s="156" t="s">
        <v>150</v>
      </c>
      <c r="AY168" s="14" t="s">
        <v>142</v>
      </c>
      <c r="BE168" s="157">
        <f t="shared" si="24"/>
        <v>0</v>
      </c>
      <c r="BF168" s="157">
        <f t="shared" si="25"/>
        <v>63.84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14" t="s">
        <v>150</v>
      </c>
      <c r="BK168" s="157">
        <f t="shared" si="29"/>
        <v>63.84</v>
      </c>
      <c r="BL168" s="14" t="s">
        <v>149</v>
      </c>
      <c r="BM168" s="156" t="s">
        <v>311</v>
      </c>
    </row>
    <row r="169" spans="1:65" s="2" customFormat="1" ht="44.25" customHeight="1">
      <c r="A169" s="26"/>
      <c r="B169" s="144"/>
      <c r="C169" s="145" t="s">
        <v>312</v>
      </c>
      <c r="D169" s="145" t="s">
        <v>145</v>
      </c>
      <c r="E169" s="146" t="s">
        <v>313</v>
      </c>
      <c r="F169" s="147" t="s">
        <v>314</v>
      </c>
      <c r="G169" s="148" t="s">
        <v>217</v>
      </c>
      <c r="H169" s="149">
        <v>14</v>
      </c>
      <c r="I169" s="150">
        <v>111.55</v>
      </c>
      <c r="J169" s="150">
        <f t="shared" si="20"/>
        <v>1561.7</v>
      </c>
      <c r="K169" s="151"/>
      <c r="L169" s="27"/>
      <c r="M169" s="152" t="s">
        <v>1</v>
      </c>
      <c r="N169" s="153" t="s">
        <v>42</v>
      </c>
      <c r="O169" s="154">
        <v>0</v>
      </c>
      <c r="P169" s="154">
        <f t="shared" si="21"/>
        <v>0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6" t="s">
        <v>149</v>
      </c>
      <c r="AT169" s="156" t="s">
        <v>145</v>
      </c>
      <c r="AU169" s="156" t="s">
        <v>150</v>
      </c>
      <c r="AY169" s="14" t="s">
        <v>142</v>
      </c>
      <c r="BE169" s="157">
        <f t="shared" si="24"/>
        <v>0</v>
      </c>
      <c r="BF169" s="157">
        <f t="shared" si="25"/>
        <v>1561.7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4" t="s">
        <v>150</v>
      </c>
      <c r="BK169" s="157">
        <f t="shared" si="29"/>
        <v>1561.7</v>
      </c>
      <c r="BL169" s="14" t="s">
        <v>149</v>
      </c>
      <c r="BM169" s="156" t="s">
        <v>315</v>
      </c>
    </row>
    <row r="170" spans="1:65" s="2" customFormat="1" ht="33" customHeight="1">
      <c r="A170" s="26"/>
      <c r="B170" s="144"/>
      <c r="C170" s="145" t="s">
        <v>196</v>
      </c>
      <c r="D170" s="145" t="s">
        <v>145</v>
      </c>
      <c r="E170" s="146" t="s">
        <v>316</v>
      </c>
      <c r="F170" s="147" t="s">
        <v>317</v>
      </c>
      <c r="G170" s="148" t="s">
        <v>153</v>
      </c>
      <c r="H170" s="149">
        <v>4.6539999999999999</v>
      </c>
      <c r="I170" s="150">
        <v>25.08</v>
      </c>
      <c r="J170" s="150">
        <f t="shared" si="20"/>
        <v>116.72</v>
      </c>
      <c r="K170" s="151"/>
      <c r="L170" s="27"/>
      <c r="M170" s="152" t="s">
        <v>1</v>
      </c>
      <c r="N170" s="153" t="s">
        <v>42</v>
      </c>
      <c r="O170" s="154">
        <v>0</v>
      </c>
      <c r="P170" s="154">
        <f t="shared" si="21"/>
        <v>0</v>
      </c>
      <c r="Q170" s="154">
        <v>0</v>
      </c>
      <c r="R170" s="154">
        <f t="shared" si="22"/>
        <v>0</v>
      </c>
      <c r="S170" s="154">
        <v>0</v>
      </c>
      <c r="T170" s="155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6" t="s">
        <v>149</v>
      </c>
      <c r="AT170" s="156" t="s">
        <v>145</v>
      </c>
      <c r="AU170" s="156" t="s">
        <v>150</v>
      </c>
      <c r="AY170" s="14" t="s">
        <v>142</v>
      </c>
      <c r="BE170" s="157">
        <f t="shared" si="24"/>
        <v>0</v>
      </c>
      <c r="BF170" s="157">
        <f t="shared" si="25"/>
        <v>116.72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4" t="s">
        <v>150</v>
      </c>
      <c r="BK170" s="157">
        <f t="shared" si="29"/>
        <v>116.72</v>
      </c>
      <c r="BL170" s="14" t="s">
        <v>149</v>
      </c>
      <c r="BM170" s="156" t="s">
        <v>318</v>
      </c>
    </row>
    <row r="171" spans="1:65" s="2" customFormat="1" ht="33" customHeight="1">
      <c r="A171" s="26"/>
      <c r="B171" s="144"/>
      <c r="C171" s="145" t="s">
        <v>319</v>
      </c>
      <c r="D171" s="145" t="s">
        <v>145</v>
      </c>
      <c r="E171" s="146" t="s">
        <v>320</v>
      </c>
      <c r="F171" s="147" t="s">
        <v>321</v>
      </c>
      <c r="G171" s="148" t="s">
        <v>153</v>
      </c>
      <c r="H171" s="149">
        <v>269.50599999999997</v>
      </c>
      <c r="I171" s="150">
        <v>31.83</v>
      </c>
      <c r="J171" s="150">
        <f t="shared" si="20"/>
        <v>8578.3799999999992</v>
      </c>
      <c r="K171" s="151"/>
      <c r="L171" s="27"/>
      <c r="M171" s="152" t="s">
        <v>1</v>
      </c>
      <c r="N171" s="153" t="s">
        <v>42</v>
      </c>
      <c r="O171" s="154">
        <v>0</v>
      </c>
      <c r="P171" s="154">
        <f t="shared" si="21"/>
        <v>0</v>
      </c>
      <c r="Q171" s="154">
        <v>0</v>
      </c>
      <c r="R171" s="154">
        <f t="shared" si="22"/>
        <v>0</v>
      </c>
      <c r="S171" s="154">
        <v>0</v>
      </c>
      <c r="T171" s="155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6" t="s">
        <v>149</v>
      </c>
      <c r="AT171" s="156" t="s">
        <v>145</v>
      </c>
      <c r="AU171" s="156" t="s">
        <v>150</v>
      </c>
      <c r="AY171" s="14" t="s">
        <v>142</v>
      </c>
      <c r="BE171" s="157">
        <f t="shared" si="24"/>
        <v>0</v>
      </c>
      <c r="BF171" s="157">
        <f t="shared" si="25"/>
        <v>8578.3799999999992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4" t="s">
        <v>150</v>
      </c>
      <c r="BK171" s="157">
        <f t="shared" si="29"/>
        <v>8578.3799999999992</v>
      </c>
      <c r="BL171" s="14" t="s">
        <v>149</v>
      </c>
      <c r="BM171" s="156" t="s">
        <v>322</v>
      </c>
    </row>
    <row r="172" spans="1:65" s="12" customFormat="1" ht="22.9" customHeight="1">
      <c r="B172" s="132"/>
      <c r="D172" s="133" t="s">
        <v>75</v>
      </c>
      <c r="E172" s="142" t="s">
        <v>161</v>
      </c>
      <c r="F172" s="142" t="s">
        <v>323</v>
      </c>
      <c r="J172" s="143">
        <f>BK172</f>
        <v>4542.3900000000003</v>
      </c>
      <c r="L172" s="132"/>
      <c r="M172" s="136"/>
      <c r="N172" s="137"/>
      <c r="O172" s="137"/>
      <c r="P172" s="138">
        <f>SUM(P173:P176)</f>
        <v>80.294419039999994</v>
      </c>
      <c r="Q172" s="137"/>
      <c r="R172" s="138">
        <f>SUM(R173:R176)</f>
        <v>74.33533036</v>
      </c>
      <c r="S172" s="137"/>
      <c r="T172" s="139">
        <f>SUM(T173:T176)</f>
        <v>0</v>
      </c>
      <c r="AR172" s="133" t="s">
        <v>84</v>
      </c>
      <c r="AT172" s="140" t="s">
        <v>75</v>
      </c>
      <c r="AU172" s="140" t="s">
        <v>84</v>
      </c>
      <c r="AY172" s="133" t="s">
        <v>142</v>
      </c>
      <c r="BK172" s="141">
        <f>SUM(BK173:BK176)</f>
        <v>4542.3900000000003</v>
      </c>
    </row>
    <row r="173" spans="1:65" s="2" customFormat="1" ht="33" customHeight="1">
      <c r="A173" s="26"/>
      <c r="B173" s="144"/>
      <c r="C173" s="145" t="s">
        <v>324</v>
      </c>
      <c r="D173" s="172" t="s">
        <v>145</v>
      </c>
      <c r="E173" s="146" t="s">
        <v>325</v>
      </c>
      <c r="F173" s="147" t="s">
        <v>326</v>
      </c>
      <c r="G173" s="148" t="s">
        <v>153</v>
      </c>
      <c r="H173" s="149">
        <v>94.995999999999995</v>
      </c>
      <c r="I173" s="150">
        <v>10.08</v>
      </c>
      <c r="J173" s="150">
        <f>ROUND(I173*H173,2)</f>
        <v>957.56</v>
      </c>
      <c r="K173" s="151"/>
      <c r="L173" s="27"/>
      <c r="M173" s="152" t="s">
        <v>1</v>
      </c>
      <c r="N173" s="153" t="s">
        <v>42</v>
      </c>
      <c r="O173" s="154">
        <v>5.3120000000000001E-2</v>
      </c>
      <c r="P173" s="154">
        <f>O173*H173</f>
        <v>5.0461875200000001</v>
      </c>
      <c r="Q173" s="154">
        <v>0.36834</v>
      </c>
      <c r="R173" s="154">
        <f>Q173*H173</f>
        <v>34.990826640000002</v>
      </c>
      <c r="S173" s="154">
        <v>0</v>
      </c>
      <c r="T173" s="155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6" t="s">
        <v>149</v>
      </c>
      <c r="AT173" s="156" t="s">
        <v>145</v>
      </c>
      <c r="AU173" s="156" t="s">
        <v>150</v>
      </c>
      <c r="AY173" s="14" t="s">
        <v>142</v>
      </c>
      <c r="BE173" s="157">
        <f>IF(N173="základná",J173,0)</f>
        <v>0</v>
      </c>
      <c r="BF173" s="157">
        <f>IF(N173="znížená",J173,0)</f>
        <v>957.56</v>
      </c>
      <c r="BG173" s="157">
        <f>IF(N173="zákl. prenesená",J173,0)</f>
        <v>0</v>
      </c>
      <c r="BH173" s="157">
        <f>IF(N173="zníž. prenesená",J173,0)</f>
        <v>0</v>
      </c>
      <c r="BI173" s="157">
        <f>IF(N173="nulová",J173,0)</f>
        <v>0</v>
      </c>
      <c r="BJ173" s="14" t="s">
        <v>150</v>
      </c>
      <c r="BK173" s="157">
        <f>ROUND(I173*H173,2)</f>
        <v>957.56</v>
      </c>
      <c r="BL173" s="14" t="s">
        <v>149</v>
      </c>
      <c r="BM173" s="156" t="s">
        <v>327</v>
      </c>
    </row>
    <row r="174" spans="1:65" s="2" customFormat="1" ht="24.2" customHeight="1">
      <c r="A174" s="26"/>
      <c r="B174" s="144"/>
      <c r="C174" s="145" t="s">
        <v>328</v>
      </c>
      <c r="D174" s="172" t="s">
        <v>145</v>
      </c>
      <c r="E174" s="146" t="s">
        <v>329</v>
      </c>
      <c r="F174" s="147" t="s">
        <v>330</v>
      </c>
      <c r="G174" s="148" t="s">
        <v>153</v>
      </c>
      <c r="H174" s="149">
        <v>94.995999999999995</v>
      </c>
      <c r="I174" s="150">
        <v>4.38</v>
      </c>
      <c r="J174" s="150">
        <f>ROUND(I174*H174,2)</f>
        <v>416.08</v>
      </c>
      <c r="K174" s="151"/>
      <c r="L174" s="27"/>
      <c r="M174" s="152" t="s">
        <v>1</v>
      </c>
      <c r="N174" s="153" t="s">
        <v>42</v>
      </c>
      <c r="O174" s="154">
        <v>2.2120000000000001E-2</v>
      </c>
      <c r="P174" s="154">
        <f>O174*H174</f>
        <v>2.1013115199999999</v>
      </c>
      <c r="Q174" s="154">
        <v>0.18906999999999999</v>
      </c>
      <c r="R174" s="154">
        <f>Q174*H174</f>
        <v>17.960893719999998</v>
      </c>
      <c r="S174" s="154">
        <v>0</v>
      </c>
      <c r="T174" s="155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6" t="s">
        <v>149</v>
      </c>
      <c r="AT174" s="156" t="s">
        <v>145</v>
      </c>
      <c r="AU174" s="156" t="s">
        <v>150</v>
      </c>
      <c r="AY174" s="14" t="s">
        <v>142</v>
      </c>
      <c r="BE174" s="157">
        <f>IF(N174="základná",J174,0)</f>
        <v>0</v>
      </c>
      <c r="BF174" s="157">
        <f>IF(N174="znížená",J174,0)</f>
        <v>416.08</v>
      </c>
      <c r="BG174" s="157">
        <f>IF(N174="zákl. prenesená",J174,0)</f>
        <v>0</v>
      </c>
      <c r="BH174" s="157">
        <f>IF(N174="zníž. prenesená",J174,0)</f>
        <v>0</v>
      </c>
      <c r="BI174" s="157">
        <f>IF(N174="nulová",J174,0)</f>
        <v>0</v>
      </c>
      <c r="BJ174" s="14" t="s">
        <v>150</v>
      </c>
      <c r="BK174" s="157">
        <f>ROUND(I174*H174,2)</f>
        <v>416.08</v>
      </c>
      <c r="BL174" s="14" t="s">
        <v>149</v>
      </c>
      <c r="BM174" s="156" t="s">
        <v>331</v>
      </c>
    </row>
    <row r="175" spans="1:65" s="2" customFormat="1" ht="37.9" customHeight="1">
      <c r="A175" s="26"/>
      <c r="B175" s="144"/>
      <c r="C175" s="145" t="s">
        <v>332</v>
      </c>
      <c r="D175" s="172" t="s">
        <v>145</v>
      </c>
      <c r="E175" s="146" t="s">
        <v>333</v>
      </c>
      <c r="F175" s="147" t="s">
        <v>334</v>
      </c>
      <c r="G175" s="148" t="s">
        <v>153</v>
      </c>
      <c r="H175" s="149">
        <v>94.995999999999995</v>
      </c>
      <c r="I175" s="150">
        <v>16.190000000000001</v>
      </c>
      <c r="J175" s="150">
        <f>ROUND(I175*H175,2)</f>
        <v>1537.99</v>
      </c>
      <c r="K175" s="151"/>
      <c r="L175" s="27"/>
      <c r="M175" s="152" t="s">
        <v>1</v>
      </c>
      <c r="N175" s="153" t="s">
        <v>42</v>
      </c>
      <c r="O175" s="154">
        <v>0.77</v>
      </c>
      <c r="P175" s="154">
        <f>O175*H175</f>
        <v>73.146919999999994</v>
      </c>
      <c r="Q175" s="154">
        <v>9.2499999999999999E-2</v>
      </c>
      <c r="R175" s="154">
        <f>Q175*H175</f>
        <v>8.7871299999999994</v>
      </c>
      <c r="S175" s="154">
        <v>0</v>
      </c>
      <c r="T175" s="155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6" t="s">
        <v>149</v>
      </c>
      <c r="AT175" s="156" t="s">
        <v>145</v>
      </c>
      <c r="AU175" s="156" t="s">
        <v>150</v>
      </c>
      <c r="AY175" s="14" t="s">
        <v>142</v>
      </c>
      <c r="BE175" s="157">
        <f>IF(N175="základná",J175,0)</f>
        <v>0</v>
      </c>
      <c r="BF175" s="157">
        <f>IF(N175="znížená",J175,0)</f>
        <v>1537.99</v>
      </c>
      <c r="BG175" s="157">
        <f>IF(N175="zákl. prenesená",J175,0)</f>
        <v>0</v>
      </c>
      <c r="BH175" s="157">
        <f>IF(N175="zníž. prenesená",J175,0)</f>
        <v>0</v>
      </c>
      <c r="BI175" s="157">
        <f>IF(N175="nulová",J175,0)</f>
        <v>0</v>
      </c>
      <c r="BJ175" s="14" t="s">
        <v>150</v>
      </c>
      <c r="BK175" s="157">
        <f>ROUND(I175*H175,2)</f>
        <v>1537.99</v>
      </c>
      <c r="BL175" s="14" t="s">
        <v>149</v>
      </c>
      <c r="BM175" s="156" t="s">
        <v>335</v>
      </c>
    </row>
    <row r="176" spans="1:65" s="2" customFormat="1" ht="16.5" customHeight="1">
      <c r="A176" s="26"/>
      <c r="B176" s="144"/>
      <c r="C176" s="162" t="s">
        <v>336</v>
      </c>
      <c r="D176" s="173" t="s">
        <v>281</v>
      </c>
      <c r="E176" s="163" t="s">
        <v>337</v>
      </c>
      <c r="F176" s="164" t="s">
        <v>338</v>
      </c>
      <c r="G176" s="165" t="s">
        <v>153</v>
      </c>
      <c r="H176" s="166">
        <v>96.896000000000001</v>
      </c>
      <c r="I176" s="167">
        <v>16.829999999999998</v>
      </c>
      <c r="J176" s="167">
        <f>ROUND(I176*H176,2)</f>
        <v>1630.76</v>
      </c>
      <c r="K176" s="168"/>
      <c r="L176" s="169"/>
      <c r="M176" s="170" t="s">
        <v>1</v>
      </c>
      <c r="N176" s="171" t="s">
        <v>42</v>
      </c>
      <c r="O176" s="154">
        <v>0</v>
      </c>
      <c r="P176" s="154">
        <f>O176*H176</f>
        <v>0</v>
      </c>
      <c r="Q176" s="154">
        <v>0.13</v>
      </c>
      <c r="R176" s="154">
        <f>Q176*H176</f>
        <v>12.59648</v>
      </c>
      <c r="S176" s="154">
        <v>0</v>
      </c>
      <c r="T176" s="155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6" t="s">
        <v>160</v>
      </c>
      <c r="AT176" s="156" t="s">
        <v>281</v>
      </c>
      <c r="AU176" s="156" t="s">
        <v>150</v>
      </c>
      <c r="AY176" s="14" t="s">
        <v>142</v>
      </c>
      <c r="BE176" s="157">
        <f>IF(N176="základná",J176,0)</f>
        <v>0</v>
      </c>
      <c r="BF176" s="157">
        <f>IF(N176="znížená",J176,0)</f>
        <v>1630.76</v>
      </c>
      <c r="BG176" s="157">
        <f>IF(N176="zákl. prenesená",J176,0)</f>
        <v>0</v>
      </c>
      <c r="BH176" s="157">
        <f>IF(N176="zníž. prenesená",J176,0)</f>
        <v>0</v>
      </c>
      <c r="BI176" s="157">
        <f>IF(N176="nulová",J176,0)</f>
        <v>0</v>
      </c>
      <c r="BJ176" s="14" t="s">
        <v>150</v>
      </c>
      <c r="BK176" s="157">
        <f>ROUND(I176*H176,2)</f>
        <v>1630.76</v>
      </c>
      <c r="BL176" s="14" t="s">
        <v>149</v>
      </c>
      <c r="BM176" s="156" t="s">
        <v>339</v>
      </c>
    </row>
    <row r="177" spans="1:65" s="12" customFormat="1" ht="22.9" customHeight="1">
      <c r="B177" s="132"/>
      <c r="D177" s="133" t="s">
        <v>75</v>
      </c>
      <c r="E177" s="142" t="s">
        <v>157</v>
      </c>
      <c r="F177" s="142" t="s">
        <v>340</v>
      </c>
      <c r="J177" s="143">
        <f>BK177</f>
        <v>106000.32000000002</v>
      </c>
      <c r="L177" s="132"/>
      <c r="M177" s="136"/>
      <c r="N177" s="137"/>
      <c r="O177" s="137"/>
      <c r="P177" s="138">
        <f>SUM(P178:P208)</f>
        <v>1220.8602693999999</v>
      </c>
      <c r="Q177" s="137"/>
      <c r="R177" s="138">
        <f>SUM(R178:R208)</f>
        <v>53.454661584999997</v>
      </c>
      <c r="S177" s="137"/>
      <c r="T177" s="139">
        <f>SUM(T178:T208)</f>
        <v>0</v>
      </c>
      <c r="AR177" s="133" t="s">
        <v>84</v>
      </c>
      <c r="AT177" s="140" t="s">
        <v>75</v>
      </c>
      <c r="AU177" s="140" t="s">
        <v>84</v>
      </c>
      <c r="AY177" s="133" t="s">
        <v>142</v>
      </c>
      <c r="BK177" s="141">
        <f>SUM(BK178:BK208)</f>
        <v>106000.32000000002</v>
      </c>
    </row>
    <row r="178" spans="1:65" s="2" customFormat="1" ht="44.25" customHeight="1">
      <c r="A178" s="26"/>
      <c r="B178" s="144"/>
      <c r="C178" s="145" t="s">
        <v>199</v>
      </c>
      <c r="D178" s="145" t="s">
        <v>145</v>
      </c>
      <c r="E178" s="146" t="s">
        <v>341</v>
      </c>
      <c r="F178" s="147" t="s">
        <v>342</v>
      </c>
      <c r="G178" s="148" t="s">
        <v>153</v>
      </c>
      <c r="H178" s="149">
        <v>1217.941</v>
      </c>
      <c r="I178" s="150">
        <v>9.41</v>
      </c>
      <c r="J178" s="150">
        <f t="shared" ref="J178:J208" si="30">ROUND(I178*H178,2)</f>
        <v>11460.82</v>
      </c>
      <c r="K178" s="151"/>
      <c r="L178" s="27"/>
      <c r="M178" s="152" t="s">
        <v>1</v>
      </c>
      <c r="N178" s="153" t="s">
        <v>42</v>
      </c>
      <c r="O178" s="154">
        <v>0</v>
      </c>
      <c r="P178" s="154">
        <f t="shared" ref="P178:P208" si="31">O178*H178</f>
        <v>0</v>
      </c>
      <c r="Q178" s="154">
        <v>0</v>
      </c>
      <c r="R178" s="154">
        <f t="shared" ref="R178:R208" si="32">Q178*H178</f>
        <v>0</v>
      </c>
      <c r="S178" s="154">
        <v>0</v>
      </c>
      <c r="T178" s="155">
        <f t="shared" ref="T178:T208" si="33"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6" t="s">
        <v>149</v>
      </c>
      <c r="AT178" s="156" t="s">
        <v>145</v>
      </c>
      <c r="AU178" s="156" t="s">
        <v>150</v>
      </c>
      <c r="AY178" s="14" t="s">
        <v>142</v>
      </c>
      <c r="BE178" s="157">
        <f t="shared" ref="BE178:BE208" si="34">IF(N178="základná",J178,0)</f>
        <v>0</v>
      </c>
      <c r="BF178" s="157">
        <f t="shared" ref="BF178:BF208" si="35">IF(N178="znížená",J178,0)</f>
        <v>11460.82</v>
      </c>
      <c r="BG178" s="157">
        <f t="shared" ref="BG178:BG208" si="36">IF(N178="zákl. prenesená",J178,0)</f>
        <v>0</v>
      </c>
      <c r="BH178" s="157">
        <f t="shared" ref="BH178:BH208" si="37">IF(N178="zníž. prenesená",J178,0)</f>
        <v>0</v>
      </c>
      <c r="BI178" s="157">
        <f t="shared" ref="BI178:BI208" si="38">IF(N178="nulová",J178,0)</f>
        <v>0</v>
      </c>
      <c r="BJ178" s="14" t="s">
        <v>150</v>
      </c>
      <c r="BK178" s="157">
        <f t="shared" ref="BK178:BK208" si="39">ROUND(I178*H178,2)</f>
        <v>11460.82</v>
      </c>
      <c r="BL178" s="14" t="s">
        <v>149</v>
      </c>
      <c r="BM178" s="156" t="s">
        <v>343</v>
      </c>
    </row>
    <row r="179" spans="1:65" s="2" customFormat="1" ht="33" customHeight="1">
      <c r="A179" s="26"/>
      <c r="B179" s="144"/>
      <c r="C179" s="145" t="s">
        <v>344</v>
      </c>
      <c r="D179" s="145" t="s">
        <v>145</v>
      </c>
      <c r="E179" s="146" t="s">
        <v>345</v>
      </c>
      <c r="F179" s="147" t="s">
        <v>346</v>
      </c>
      <c r="G179" s="148" t="s">
        <v>153</v>
      </c>
      <c r="H179" s="149">
        <v>1217.941</v>
      </c>
      <c r="I179" s="150">
        <v>8.59</v>
      </c>
      <c r="J179" s="150">
        <f t="shared" si="30"/>
        <v>10462.11</v>
      </c>
      <c r="K179" s="151"/>
      <c r="L179" s="27"/>
      <c r="M179" s="152" t="s">
        <v>1</v>
      </c>
      <c r="N179" s="153" t="s">
        <v>42</v>
      </c>
      <c r="O179" s="154">
        <v>0</v>
      </c>
      <c r="P179" s="154">
        <f t="shared" si="31"/>
        <v>0</v>
      </c>
      <c r="Q179" s="154">
        <v>0</v>
      </c>
      <c r="R179" s="154">
        <f t="shared" si="32"/>
        <v>0</v>
      </c>
      <c r="S179" s="154">
        <v>0</v>
      </c>
      <c r="T179" s="155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6" t="s">
        <v>149</v>
      </c>
      <c r="AT179" s="156" t="s">
        <v>145</v>
      </c>
      <c r="AU179" s="156" t="s">
        <v>150</v>
      </c>
      <c r="AY179" s="14" t="s">
        <v>142</v>
      </c>
      <c r="BE179" s="157">
        <f t="shared" si="34"/>
        <v>0</v>
      </c>
      <c r="BF179" s="157">
        <f t="shared" si="35"/>
        <v>10462.11</v>
      </c>
      <c r="BG179" s="157">
        <f t="shared" si="36"/>
        <v>0</v>
      </c>
      <c r="BH179" s="157">
        <f t="shared" si="37"/>
        <v>0</v>
      </c>
      <c r="BI179" s="157">
        <f t="shared" si="38"/>
        <v>0</v>
      </c>
      <c r="BJ179" s="14" t="s">
        <v>150</v>
      </c>
      <c r="BK179" s="157">
        <f t="shared" si="39"/>
        <v>10462.11</v>
      </c>
      <c r="BL179" s="14" t="s">
        <v>149</v>
      </c>
      <c r="BM179" s="156" t="s">
        <v>347</v>
      </c>
    </row>
    <row r="180" spans="1:65" s="2" customFormat="1" ht="24.2" customHeight="1">
      <c r="A180" s="26"/>
      <c r="B180" s="144"/>
      <c r="C180" s="145" t="s">
        <v>348</v>
      </c>
      <c r="D180" s="172" t="s">
        <v>145</v>
      </c>
      <c r="E180" s="146" t="s">
        <v>349</v>
      </c>
      <c r="F180" s="147" t="s">
        <v>350</v>
      </c>
      <c r="G180" s="148" t="s">
        <v>153</v>
      </c>
      <c r="H180" s="149">
        <v>39.106999999999999</v>
      </c>
      <c r="I180" s="150">
        <v>2.08</v>
      </c>
      <c r="J180" s="150">
        <f t="shared" si="30"/>
        <v>81.34</v>
      </c>
      <c r="K180" s="151"/>
      <c r="L180" s="27"/>
      <c r="M180" s="152" t="s">
        <v>1</v>
      </c>
      <c r="N180" s="153" t="s">
        <v>42</v>
      </c>
      <c r="O180" s="154">
        <v>5.1999999999999998E-2</v>
      </c>
      <c r="P180" s="154">
        <f t="shared" si="31"/>
        <v>2.0335639999999997</v>
      </c>
      <c r="Q180" s="154">
        <v>2.0000000000000001E-4</v>
      </c>
      <c r="R180" s="154">
        <f t="shared" si="32"/>
        <v>7.8214000000000009E-3</v>
      </c>
      <c r="S180" s="154">
        <v>0</v>
      </c>
      <c r="T180" s="155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6" t="s">
        <v>149</v>
      </c>
      <c r="AT180" s="156" t="s">
        <v>145</v>
      </c>
      <c r="AU180" s="156" t="s">
        <v>150</v>
      </c>
      <c r="AY180" s="14" t="s">
        <v>142</v>
      </c>
      <c r="BE180" s="157">
        <f t="shared" si="34"/>
        <v>0</v>
      </c>
      <c r="BF180" s="157">
        <f t="shared" si="35"/>
        <v>81.34</v>
      </c>
      <c r="BG180" s="157">
        <f t="shared" si="36"/>
        <v>0</v>
      </c>
      <c r="BH180" s="157">
        <f t="shared" si="37"/>
        <v>0</v>
      </c>
      <c r="BI180" s="157">
        <f t="shared" si="38"/>
        <v>0</v>
      </c>
      <c r="BJ180" s="14" t="s">
        <v>150</v>
      </c>
      <c r="BK180" s="157">
        <f t="shared" si="39"/>
        <v>81.34</v>
      </c>
      <c r="BL180" s="14" t="s">
        <v>149</v>
      </c>
      <c r="BM180" s="156" t="s">
        <v>351</v>
      </c>
    </row>
    <row r="181" spans="1:65" s="2" customFormat="1" ht="33" customHeight="1">
      <c r="A181" s="26"/>
      <c r="B181" s="144"/>
      <c r="C181" s="145" t="s">
        <v>203</v>
      </c>
      <c r="D181" s="145" t="s">
        <v>145</v>
      </c>
      <c r="E181" s="146" t="s">
        <v>352</v>
      </c>
      <c r="F181" s="147" t="s">
        <v>353</v>
      </c>
      <c r="G181" s="148" t="s">
        <v>217</v>
      </c>
      <c r="H181" s="149">
        <v>456</v>
      </c>
      <c r="I181" s="150">
        <v>1.97</v>
      </c>
      <c r="J181" s="150">
        <f t="shared" si="30"/>
        <v>898.32</v>
      </c>
      <c r="K181" s="151"/>
      <c r="L181" s="27"/>
      <c r="M181" s="152" t="s">
        <v>1</v>
      </c>
      <c r="N181" s="153" t="s">
        <v>42</v>
      </c>
      <c r="O181" s="154">
        <v>0</v>
      </c>
      <c r="P181" s="154">
        <f t="shared" si="31"/>
        <v>0</v>
      </c>
      <c r="Q181" s="154">
        <v>0</v>
      </c>
      <c r="R181" s="154">
        <f t="shared" si="32"/>
        <v>0</v>
      </c>
      <c r="S181" s="154">
        <v>0</v>
      </c>
      <c r="T181" s="155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6" t="s">
        <v>149</v>
      </c>
      <c r="AT181" s="156" t="s">
        <v>145</v>
      </c>
      <c r="AU181" s="156" t="s">
        <v>150</v>
      </c>
      <c r="AY181" s="14" t="s">
        <v>142</v>
      </c>
      <c r="BE181" s="157">
        <f t="shared" si="34"/>
        <v>0</v>
      </c>
      <c r="BF181" s="157">
        <f t="shared" si="35"/>
        <v>898.32</v>
      </c>
      <c r="BG181" s="157">
        <f t="shared" si="36"/>
        <v>0</v>
      </c>
      <c r="BH181" s="157">
        <f t="shared" si="37"/>
        <v>0</v>
      </c>
      <c r="BI181" s="157">
        <f t="shared" si="38"/>
        <v>0</v>
      </c>
      <c r="BJ181" s="14" t="s">
        <v>150</v>
      </c>
      <c r="BK181" s="157">
        <f t="shared" si="39"/>
        <v>898.32</v>
      </c>
      <c r="BL181" s="14" t="s">
        <v>149</v>
      </c>
      <c r="BM181" s="156" t="s">
        <v>354</v>
      </c>
    </row>
    <row r="182" spans="1:65" s="2" customFormat="1" ht="24.2" customHeight="1">
      <c r="A182" s="26"/>
      <c r="B182" s="144"/>
      <c r="C182" s="145" t="s">
        <v>355</v>
      </c>
      <c r="D182" s="172" t="s">
        <v>145</v>
      </c>
      <c r="E182" s="146" t="s">
        <v>356</v>
      </c>
      <c r="F182" s="147" t="s">
        <v>357</v>
      </c>
      <c r="G182" s="148" t="s">
        <v>153</v>
      </c>
      <c r="H182" s="149">
        <v>79.5</v>
      </c>
      <c r="I182" s="150">
        <v>2.91</v>
      </c>
      <c r="J182" s="150">
        <f t="shared" si="30"/>
        <v>231.35</v>
      </c>
      <c r="K182" s="151"/>
      <c r="L182" s="27"/>
      <c r="M182" s="152" t="s">
        <v>1</v>
      </c>
      <c r="N182" s="153" t="s">
        <v>42</v>
      </c>
      <c r="O182" s="154">
        <v>9.2039999999999997E-2</v>
      </c>
      <c r="P182" s="154">
        <f t="shared" si="31"/>
        <v>7.3171799999999996</v>
      </c>
      <c r="Q182" s="154">
        <v>2.0000000000000001E-4</v>
      </c>
      <c r="R182" s="154">
        <f t="shared" si="32"/>
        <v>1.5900000000000001E-2</v>
      </c>
      <c r="S182" s="154">
        <v>0</v>
      </c>
      <c r="T182" s="155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6" t="s">
        <v>149</v>
      </c>
      <c r="AT182" s="156" t="s">
        <v>145</v>
      </c>
      <c r="AU182" s="156" t="s">
        <v>150</v>
      </c>
      <c r="AY182" s="14" t="s">
        <v>142</v>
      </c>
      <c r="BE182" s="157">
        <f t="shared" si="34"/>
        <v>0</v>
      </c>
      <c r="BF182" s="157">
        <f t="shared" si="35"/>
        <v>231.35</v>
      </c>
      <c r="BG182" s="157">
        <f t="shared" si="36"/>
        <v>0</v>
      </c>
      <c r="BH182" s="157">
        <f t="shared" si="37"/>
        <v>0</v>
      </c>
      <c r="BI182" s="157">
        <f t="shared" si="38"/>
        <v>0</v>
      </c>
      <c r="BJ182" s="14" t="s">
        <v>150</v>
      </c>
      <c r="BK182" s="157">
        <f t="shared" si="39"/>
        <v>231.35</v>
      </c>
      <c r="BL182" s="14" t="s">
        <v>149</v>
      </c>
      <c r="BM182" s="156" t="s">
        <v>358</v>
      </c>
    </row>
    <row r="183" spans="1:65" s="2" customFormat="1" ht="24.2" customHeight="1">
      <c r="A183" s="26"/>
      <c r="B183" s="144"/>
      <c r="C183" s="145" t="s">
        <v>359</v>
      </c>
      <c r="D183" s="172" t="s">
        <v>145</v>
      </c>
      <c r="E183" s="146" t="s">
        <v>360</v>
      </c>
      <c r="F183" s="147" t="s">
        <v>361</v>
      </c>
      <c r="G183" s="148" t="s">
        <v>153</v>
      </c>
      <c r="H183" s="149">
        <v>12.96</v>
      </c>
      <c r="I183" s="150">
        <v>5.75</v>
      </c>
      <c r="J183" s="150">
        <f t="shared" si="30"/>
        <v>74.52</v>
      </c>
      <c r="K183" s="151"/>
      <c r="L183" s="27"/>
      <c r="M183" s="152" t="s">
        <v>1</v>
      </c>
      <c r="N183" s="153" t="s">
        <v>42</v>
      </c>
      <c r="O183" s="154">
        <v>9.5000000000000001E-2</v>
      </c>
      <c r="P183" s="154">
        <f t="shared" si="31"/>
        <v>1.2312000000000001</v>
      </c>
      <c r="Q183" s="154">
        <v>3.2000000000000003E-4</v>
      </c>
      <c r="R183" s="154">
        <f t="shared" si="32"/>
        <v>4.1472000000000002E-3</v>
      </c>
      <c r="S183" s="154">
        <v>0</v>
      </c>
      <c r="T183" s="155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6" t="s">
        <v>149</v>
      </c>
      <c r="AT183" s="156" t="s">
        <v>145</v>
      </c>
      <c r="AU183" s="156" t="s">
        <v>150</v>
      </c>
      <c r="AY183" s="14" t="s">
        <v>142</v>
      </c>
      <c r="BE183" s="157">
        <f t="shared" si="34"/>
        <v>0</v>
      </c>
      <c r="BF183" s="157">
        <f t="shared" si="35"/>
        <v>74.52</v>
      </c>
      <c r="BG183" s="157">
        <f t="shared" si="36"/>
        <v>0</v>
      </c>
      <c r="BH183" s="157">
        <f t="shared" si="37"/>
        <v>0</v>
      </c>
      <c r="BI183" s="157">
        <f t="shared" si="38"/>
        <v>0</v>
      </c>
      <c r="BJ183" s="14" t="s">
        <v>150</v>
      </c>
      <c r="BK183" s="157">
        <f t="shared" si="39"/>
        <v>74.52</v>
      </c>
      <c r="BL183" s="14" t="s">
        <v>149</v>
      </c>
      <c r="BM183" s="156" t="s">
        <v>362</v>
      </c>
    </row>
    <row r="184" spans="1:65" s="2" customFormat="1" ht="24.2" customHeight="1">
      <c r="A184" s="26"/>
      <c r="B184" s="144"/>
      <c r="C184" s="145" t="s">
        <v>363</v>
      </c>
      <c r="D184" s="172" t="s">
        <v>145</v>
      </c>
      <c r="E184" s="146" t="s">
        <v>360</v>
      </c>
      <c r="F184" s="147" t="s">
        <v>361</v>
      </c>
      <c r="G184" s="148" t="s">
        <v>153</v>
      </c>
      <c r="H184" s="149">
        <v>15</v>
      </c>
      <c r="I184" s="150">
        <v>5.75</v>
      </c>
      <c r="J184" s="150">
        <f t="shared" si="30"/>
        <v>86.25</v>
      </c>
      <c r="K184" s="151"/>
      <c r="L184" s="27"/>
      <c r="M184" s="152" t="s">
        <v>1</v>
      </c>
      <c r="N184" s="153" t="s">
        <v>42</v>
      </c>
      <c r="O184" s="154">
        <v>9.5000000000000001E-2</v>
      </c>
      <c r="P184" s="154">
        <f t="shared" si="31"/>
        <v>1.425</v>
      </c>
      <c r="Q184" s="154">
        <v>3.2000000000000003E-4</v>
      </c>
      <c r="R184" s="154">
        <f t="shared" si="32"/>
        <v>4.8000000000000004E-3</v>
      </c>
      <c r="S184" s="154">
        <v>0</v>
      </c>
      <c r="T184" s="155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6" t="s">
        <v>149</v>
      </c>
      <c r="AT184" s="156" t="s">
        <v>145</v>
      </c>
      <c r="AU184" s="156" t="s">
        <v>150</v>
      </c>
      <c r="AY184" s="14" t="s">
        <v>142</v>
      </c>
      <c r="BE184" s="157">
        <f t="shared" si="34"/>
        <v>0</v>
      </c>
      <c r="BF184" s="157">
        <f t="shared" si="35"/>
        <v>86.25</v>
      </c>
      <c r="BG184" s="157">
        <f t="shared" si="36"/>
        <v>0</v>
      </c>
      <c r="BH184" s="157">
        <f t="shared" si="37"/>
        <v>0</v>
      </c>
      <c r="BI184" s="157">
        <f t="shared" si="38"/>
        <v>0</v>
      </c>
      <c r="BJ184" s="14" t="s">
        <v>150</v>
      </c>
      <c r="BK184" s="157">
        <f t="shared" si="39"/>
        <v>86.25</v>
      </c>
      <c r="BL184" s="14" t="s">
        <v>149</v>
      </c>
      <c r="BM184" s="156" t="s">
        <v>364</v>
      </c>
    </row>
    <row r="185" spans="1:65" s="2" customFormat="1" ht="16.5" customHeight="1">
      <c r="A185" s="26"/>
      <c r="B185" s="144"/>
      <c r="C185" s="145" t="s">
        <v>365</v>
      </c>
      <c r="D185" s="172" t="s">
        <v>145</v>
      </c>
      <c r="E185" s="146" t="s">
        <v>366</v>
      </c>
      <c r="F185" s="147" t="s">
        <v>367</v>
      </c>
      <c r="G185" s="148" t="s">
        <v>153</v>
      </c>
      <c r="H185" s="149">
        <v>15</v>
      </c>
      <c r="I185" s="150">
        <v>5.36</v>
      </c>
      <c r="J185" s="150">
        <f t="shared" si="30"/>
        <v>80.400000000000006</v>
      </c>
      <c r="K185" s="151"/>
      <c r="L185" s="27"/>
      <c r="M185" s="152" t="s">
        <v>1</v>
      </c>
      <c r="N185" s="153" t="s">
        <v>42</v>
      </c>
      <c r="O185" s="154">
        <v>0.36599999999999999</v>
      </c>
      <c r="P185" s="154">
        <f t="shared" si="31"/>
        <v>5.49</v>
      </c>
      <c r="Q185" s="154">
        <v>0</v>
      </c>
      <c r="R185" s="154">
        <f t="shared" si="32"/>
        <v>0</v>
      </c>
      <c r="S185" s="154">
        <v>0</v>
      </c>
      <c r="T185" s="155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6" t="s">
        <v>149</v>
      </c>
      <c r="AT185" s="156" t="s">
        <v>145</v>
      </c>
      <c r="AU185" s="156" t="s">
        <v>150</v>
      </c>
      <c r="AY185" s="14" t="s">
        <v>142</v>
      </c>
      <c r="BE185" s="157">
        <f t="shared" si="34"/>
        <v>0</v>
      </c>
      <c r="BF185" s="157">
        <f t="shared" si="35"/>
        <v>80.400000000000006</v>
      </c>
      <c r="BG185" s="157">
        <f t="shared" si="36"/>
        <v>0</v>
      </c>
      <c r="BH185" s="157">
        <f t="shared" si="37"/>
        <v>0</v>
      </c>
      <c r="BI185" s="157">
        <f t="shared" si="38"/>
        <v>0</v>
      </c>
      <c r="BJ185" s="14" t="s">
        <v>150</v>
      </c>
      <c r="BK185" s="157">
        <f t="shared" si="39"/>
        <v>80.400000000000006</v>
      </c>
      <c r="BL185" s="14" t="s">
        <v>149</v>
      </c>
      <c r="BM185" s="156" t="s">
        <v>368</v>
      </c>
    </row>
    <row r="186" spans="1:65" s="2" customFormat="1" ht="24.2" customHeight="1">
      <c r="A186" s="26"/>
      <c r="B186" s="144"/>
      <c r="C186" s="145" t="s">
        <v>369</v>
      </c>
      <c r="D186" s="172" t="s">
        <v>145</v>
      </c>
      <c r="E186" s="146" t="s">
        <v>370</v>
      </c>
      <c r="F186" s="147" t="s">
        <v>371</v>
      </c>
      <c r="G186" s="148" t="s">
        <v>153</v>
      </c>
      <c r="H186" s="149">
        <v>39.106999999999999</v>
      </c>
      <c r="I186" s="150">
        <v>75.709999999999994</v>
      </c>
      <c r="J186" s="150">
        <f t="shared" si="30"/>
        <v>2960.79</v>
      </c>
      <c r="K186" s="151"/>
      <c r="L186" s="27"/>
      <c r="M186" s="152" t="s">
        <v>1</v>
      </c>
      <c r="N186" s="153" t="s">
        <v>42</v>
      </c>
      <c r="O186" s="154">
        <v>1.0142</v>
      </c>
      <c r="P186" s="154">
        <f t="shared" si="31"/>
        <v>39.662319400000001</v>
      </c>
      <c r="Q186" s="154">
        <v>3.9780000000000003E-2</v>
      </c>
      <c r="R186" s="154">
        <f t="shared" si="32"/>
        <v>1.5556764600000001</v>
      </c>
      <c r="S186" s="154">
        <v>0</v>
      </c>
      <c r="T186" s="155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6" t="s">
        <v>149</v>
      </c>
      <c r="AT186" s="156" t="s">
        <v>145</v>
      </c>
      <c r="AU186" s="156" t="s">
        <v>150</v>
      </c>
      <c r="AY186" s="14" t="s">
        <v>142</v>
      </c>
      <c r="BE186" s="157">
        <f t="shared" si="34"/>
        <v>0</v>
      </c>
      <c r="BF186" s="157">
        <f t="shared" si="35"/>
        <v>2960.79</v>
      </c>
      <c r="BG186" s="157">
        <f t="shared" si="36"/>
        <v>0</v>
      </c>
      <c r="BH186" s="157">
        <f t="shared" si="37"/>
        <v>0</v>
      </c>
      <c r="BI186" s="157">
        <f t="shared" si="38"/>
        <v>0</v>
      </c>
      <c r="BJ186" s="14" t="s">
        <v>150</v>
      </c>
      <c r="BK186" s="157">
        <f t="shared" si="39"/>
        <v>2960.79</v>
      </c>
      <c r="BL186" s="14" t="s">
        <v>149</v>
      </c>
      <c r="BM186" s="156" t="s">
        <v>372</v>
      </c>
    </row>
    <row r="187" spans="1:65" s="2" customFormat="1" ht="24.2" customHeight="1">
      <c r="A187" s="26"/>
      <c r="B187" s="144"/>
      <c r="C187" s="145" t="s">
        <v>373</v>
      </c>
      <c r="D187" s="172" t="s">
        <v>145</v>
      </c>
      <c r="E187" s="146" t="s">
        <v>374</v>
      </c>
      <c r="F187" s="147" t="s">
        <v>375</v>
      </c>
      <c r="G187" s="148" t="s">
        <v>153</v>
      </c>
      <c r="H187" s="149">
        <v>79.5</v>
      </c>
      <c r="I187" s="150">
        <v>41.42</v>
      </c>
      <c r="J187" s="150">
        <f t="shared" si="30"/>
        <v>3292.89</v>
      </c>
      <c r="K187" s="151"/>
      <c r="L187" s="27"/>
      <c r="M187" s="152" t="s">
        <v>1</v>
      </c>
      <c r="N187" s="153" t="s">
        <v>42</v>
      </c>
      <c r="O187" s="154">
        <v>1.3284499999999999</v>
      </c>
      <c r="P187" s="154">
        <f t="shared" si="31"/>
        <v>105.61177499999999</v>
      </c>
      <c r="Q187" s="154">
        <v>1.7510000000000001E-2</v>
      </c>
      <c r="R187" s="154">
        <f t="shared" si="32"/>
        <v>1.3920450000000002</v>
      </c>
      <c r="S187" s="154">
        <v>0</v>
      </c>
      <c r="T187" s="155">
        <f t="shared" si="3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6" t="s">
        <v>149</v>
      </c>
      <c r="AT187" s="156" t="s">
        <v>145</v>
      </c>
      <c r="AU187" s="156" t="s">
        <v>150</v>
      </c>
      <c r="AY187" s="14" t="s">
        <v>142</v>
      </c>
      <c r="BE187" s="157">
        <f t="shared" si="34"/>
        <v>0</v>
      </c>
      <c r="BF187" s="157">
        <f t="shared" si="35"/>
        <v>3292.89</v>
      </c>
      <c r="BG187" s="157">
        <f t="shared" si="36"/>
        <v>0</v>
      </c>
      <c r="BH187" s="157">
        <f t="shared" si="37"/>
        <v>0</v>
      </c>
      <c r="BI187" s="157">
        <f t="shared" si="38"/>
        <v>0</v>
      </c>
      <c r="BJ187" s="14" t="s">
        <v>150</v>
      </c>
      <c r="BK187" s="157">
        <f t="shared" si="39"/>
        <v>3292.89</v>
      </c>
      <c r="BL187" s="14" t="s">
        <v>149</v>
      </c>
      <c r="BM187" s="156" t="s">
        <v>376</v>
      </c>
    </row>
    <row r="188" spans="1:65" s="2" customFormat="1" ht="24.2" customHeight="1">
      <c r="A188" s="26"/>
      <c r="B188" s="144"/>
      <c r="C188" s="145" t="s">
        <v>377</v>
      </c>
      <c r="D188" s="145" t="s">
        <v>145</v>
      </c>
      <c r="E188" s="146" t="s">
        <v>378</v>
      </c>
      <c r="F188" s="147" t="s">
        <v>379</v>
      </c>
      <c r="G188" s="148" t="s">
        <v>153</v>
      </c>
      <c r="H188" s="149">
        <v>60.69</v>
      </c>
      <c r="I188" s="150">
        <v>35.35</v>
      </c>
      <c r="J188" s="150">
        <f t="shared" si="30"/>
        <v>2145.39</v>
      </c>
      <c r="K188" s="151"/>
      <c r="L188" s="27"/>
      <c r="M188" s="152" t="s">
        <v>1</v>
      </c>
      <c r="N188" s="153" t="s">
        <v>42</v>
      </c>
      <c r="O188" s="154">
        <v>1.131</v>
      </c>
      <c r="P188" s="154">
        <f t="shared" si="31"/>
        <v>68.640389999999996</v>
      </c>
      <c r="Q188" s="154">
        <v>2.0820000000000002E-2</v>
      </c>
      <c r="R188" s="154">
        <f t="shared" si="32"/>
        <v>1.2635658000000001</v>
      </c>
      <c r="S188" s="154">
        <v>0</v>
      </c>
      <c r="T188" s="155">
        <f t="shared" si="3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6" t="s">
        <v>149</v>
      </c>
      <c r="AT188" s="156" t="s">
        <v>145</v>
      </c>
      <c r="AU188" s="156" t="s">
        <v>150</v>
      </c>
      <c r="AY188" s="14" t="s">
        <v>142</v>
      </c>
      <c r="BE188" s="157">
        <f t="shared" si="34"/>
        <v>0</v>
      </c>
      <c r="BF188" s="157">
        <f t="shared" si="35"/>
        <v>2145.39</v>
      </c>
      <c r="BG188" s="157">
        <f t="shared" si="36"/>
        <v>0</v>
      </c>
      <c r="BH188" s="157">
        <f t="shared" si="37"/>
        <v>0</v>
      </c>
      <c r="BI188" s="157">
        <f t="shared" si="38"/>
        <v>0</v>
      </c>
      <c r="BJ188" s="14" t="s">
        <v>150</v>
      </c>
      <c r="BK188" s="157">
        <f t="shared" si="39"/>
        <v>2145.39</v>
      </c>
      <c r="BL188" s="14" t="s">
        <v>149</v>
      </c>
      <c r="BM188" s="156" t="s">
        <v>380</v>
      </c>
    </row>
    <row r="189" spans="1:65" s="2" customFormat="1" ht="24.2" customHeight="1">
      <c r="A189" s="26"/>
      <c r="B189" s="144"/>
      <c r="C189" s="145" t="s">
        <v>208</v>
      </c>
      <c r="D189" s="145" t="s">
        <v>145</v>
      </c>
      <c r="E189" s="146" t="s">
        <v>381</v>
      </c>
      <c r="F189" s="147" t="s">
        <v>382</v>
      </c>
      <c r="G189" s="148" t="s">
        <v>153</v>
      </c>
      <c r="H189" s="149">
        <v>505.71199999999999</v>
      </c>
      <c r="I189" s="150">
        <v>50.78</v>
      </c>
      <c r="J189" s="150">
        <f t="shared" si="30"/>
        <v>25680.06</v>
      </c>
      <c r="K189" s="151"/>
      <c r="L189" s="27"/>
      <c r="M189" s="152" t="s">
        <v>1</v>
      </c>
      <c r="N189" s="153" t="s">
        <v>42</v>
      </c>
      <c r="O189" s="154">
        <v>1.133</v>
      </c>
      <c r="P189" s="154">
        <f t="shared" si="31"/>
        <v>572.97169599999995</v>
      </c>
      <c r="Q189" s="154">
        <v>3.3704999999999999E-2</v>
      </c>
      <c r="R189" s="154">
        <f t="shared" si="32"/>
        <v>17.045022960000001</v>
      </c>
      <c r="S189" s="154">
        <v>0</v>
      </c>
      <c r="T189" s="155">
        <f t="shared" si="3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6" t="s">
        <v>149</v>
      </c>
      <c r="AT189" s="156" t="s">
        <v>145</v>
      </c>
      <c r="AU189" s="156" t="s">
        <v>150</v>
      </c>
      <c r="AY189" s="14" t="s">
        <v>142</v>
      </c>
      <c r="BE189" s="157">
        <f t="shared" si="34"/>
        <v>0</v>
      </c>
      <c r="BF189" s="157">
        <f t="shared" si="35"/>
        <v>25680.06</v>
      </c>
      <c r="BG189" s="157">
        <f t="shared" si="36"/>
        <v>0</v>
      </c>
      <c r="BH189" s="157">
        <f t="shared" si="37"/>
        <v>0</v>
      </c>
      <c r="BI189" s="157">
        <f t="shared" si="38"/>
        <v>0</v>
      </c>
      <c r="BJ189" s="14" t="s">
        <v>150</v>
      </c>
      <c r="BK189" s="157">
        <f t="shared" si="39"/>
        <v>25680.06</v>
      </c>
      <c r="BL189" s="14" t="s">
        <v>149</v>
      </c>
      <c r="BM189" s="156" t="s">
        <v>383</v>
      </c>
    </row>
    <row r="190" spans="1:65" s="2" customFormat="1" ht="24.2" customHeight="1">
      <c r="A190" s="26"/>
      <c r="B190" s="144"/>
      <c r="C190" s="145" t="s">
        <v>384</v>
      </c>
      <c r="D190" s="145" t="s">
        <v>145</v>
      </c>
      <c r="E190" s="146" t="s">
        <v>385</v>
      </c>
      <c r="F190" s="147" t="s">
        <v>386</v>
      </c>
      <c r="G190" s="148" t="s">
        <v>153</v>
      </c>
      <c r="H190" s="149">
        <v>49.895000000000003</v>
      </c>
      <c r="I190" s="150">
        <v>36.270000000000003</v>
      </c>
      <c r="J190" s="150">
        <f t="shared" si="30"/>
        <v>1809.69</v>
      </c>
      <c r="K190" s="151"/>
      <c r="L190" s="27"/>
      <c r="M190" s="152" t="s">
        <v>1</v>
      </c>
      <c r="N190" s="153" t="s">
        <v>42</v>
      </c>
      <c r="O190" s="154">
        <v>1.413</v>
      </c>
      <c r="P190" s="154">
        <f t="shared" si="31"/>
        <v>70.501635000000007</v>
      </c>
      <c r="Q190" s="154">
        <v>1.8644999999999998E-2</v>
      </c>
      <c r="R190" s="154">
        <f t="shared" si="32"/>
        <v>0.930292275</v>
      </c>
      <c r="S190" s="154">
        <v>0</v>
      </c>
      <c r="T190" s="155">
        <f t="shared" si="3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6" t="s">
        <v>149</v>
      </c>
      <c r="AT190" s="156" t="s">
        <v>145</v>
      </c>
      <c r="AU190" s="156" t="s">
        <v>150</v>
      </c>
      <c r="AY190" s="14" t="s">
        <v>142</v>
      </c>
      <c r="BE190" s="157">
        <f t="shared" si="34"/>
        <v>0</v>
      </c>
      <c r="BF190" s="157">
        <f t="shared" si="35"/>
        <v>1809.69</v>
      </c>
      <c r="BG190" s="157">
        <f t="shared" si="36"/>
        <v>0</v>
      </c>
      <c r="BH190" s="157">
        <f t="shared" si="37"/>
        <v>0</v>
      </c>
      <c r="BI190" s="157">
        <f t="shared" si="38"/>
        <v>0</v>
      </c>
      <c r="BJ190" s="14" t="s">
        <v>150</v>
      </c>
      <c r="BK190" s="157">
        <f t="shared" si="39"/>
        <v>1809.69</v>
      </c>
      <c r="BL190" s="14" t="s">
        <v>149</v>
      </c>
      <c r="BM190" s="156" t="s">
        <v>387</v>
      </c>
    </row>
    <row r="191" spans="1:65" s="2" customFormat="1" ht="33" customHeight="1">
      <c r="A191" s="26"/>
      <c r="B191" s="144"/>
      <c r="C191" s="145" t="s">
        <v>214</v>
      </c>
      <c r="D191" s="145" t="s">
        <v>145</v>
      </c>
      <c r="E191" s="146" t="s">
        <v>388</v>
      </c>
      <c r="F191" s="147" t="s">
        <v>389</v>
      </c>
      <c r="G191" s="148" t="s">
        <v>153</v>
      </c>
      <c r="H191" s="149">
        <v>180.45</v>
      </c>
      <c r="I191" s="150">
        <v>35.58</v>
      </c>
      <c r="J191" s="150">
        <f t="shared" si="30"/>
        <v>6420.41</v>
      </c>
      <c r="K191" s="151"/>
      <c r="L191" s="27"/>
      <c r="M191" s="152" t="s">
        <v>1</v>
      </c>
      <c r="N191" s="153" t="s">
        <v>42</v>
      </c>
      <c r="O191" s="154">
        <v>1.1299999999999999</v>
      </c>
      <c r="P191" s="154">
        <f t="shared" si="31"/>
        <v>203.90849999999998</v>
      </c>
      <c r="Q191" s="154">
        <v>1.2999999999999999E-2</v>
      </c>
      <c r="R191" s="154">
        <f t="shared" si="32"/>
        <v>2.3458499999999995</v>
      </c>
      <c r="S191" s="154">
        <v>0</v>
      </c>
      <c r="T191" s="155">
        <f t="shared" si="3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6" t="s">
        <v>149</v>
      </c>
      <c r="AT191" s="156" t="s">
        <v>145</v>
      </c>
      <c r="AU191" s="156" t="s">
        <v>150</v>
      </c>
      <c r="AY191" s="14" t="s">
        <v>142</v>
      </c>
      <c r="BE191" s="157">
        <f t="shared" si="34"/>
        <v>0</v>
      </c>
      <c r="BF191" s="157">
        <f t="shared" si="35"/>
        <v>6420.41</v>
      </c>
      <c r="BG191" s="157">
        <f t="shared" si="36"/>
        <v>0</v>
      </c>
      <c r="BH191" s="157">
        <f t="shared" si="37"/>
        <v>0</v>
      </c>
      <c r="BI191" s="157">
        <f t="shared" si="38"/>
        <v>0</v>
      </c>
      <c r="BJ191" s="14" t="s">
        <v>150</v>
      </c>
      <c r="BK191" s="157">
        <f t="shared" si="39"/>
        <v>6420.41</v>
      </c>
      <c r="BL191" s="14" t="s">
        <v>149</v>
      </c>
      <c r="BM191" s="156" t="s">
        <v>390</v>
      </c>
    </row>
    <row r="192" spans="1:65" s="2" customFormat="1" ht="16.5" customHeight="1">
      <c r="A192" s="26"/>
      <c r="B192" s="144"/>
      <c r="C192" s="145" t="s">
        <v>391</v>
      </c>
      <c r="D192" s="172" t="s">
        <v>145</v>
      </c>
      <c r="E192" s="146" t="s">
        <v>392</v>
      </c>
      <c r="F192" s="147" t="s">
        <v>393</v>
      </c>
      <c r="G192" s="148" t="s">
        <v>153</v>
      </c>
      <c r="H192" s="149">
        <v>15</v>
      </c>
      <c r="I192" s="150">
        <v>38.18</v>
      </c>
      <c r="J192" s="150">
        <f t="shared" si="30"/>
        <v>572.70000000000005</v>
      </c>
      <c r="K192" s="151"/>
      <c r="L192" s="27"/>
      <c r="M192" s="152" t="s">
        <v>1</v>
      </c>
      <c r="N192" s="153" t="s">
        <v>42</v>
      </c>
      <c r="O192" s="154">
        <v>2.0140099999999999</v>
      </c>
      <c r="P192" s="154">
        <f t="shared" si="31"/>
        <v>30.210149999999999</v>
      </c>
      <c r="Q192" s="154">
        <v>4.5319999999999999E-2</v>
      </c>
      <c r="R192" s="154">
        <f t="shared" si="32"/>
        <v>0.67979999999999996</v>
      </c>
      <c r="S192" s="154">
        <v>0</v>
      </c>
      <c r="T192" s="155">
        <f t="shared" si="3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6" t="s">
        <v>149</v>
      </c>
      <c r="AT192" s="156" t="s">
        <v>145</v>
      </c>
      <c r="AU192" s="156" t="s">
        <v>150</v>
      </c>
      <c r="AY192" s="14" t="s">
        <v>142</v>
      </c>
      <c r="BE192" s="157">
        <f t="shared" si="34"/>
        <v>0</v>
      </c>
      <c r="BF192" s="157">
        <f t="shared" si="35"/>
        <v>572.70000000000005</v>
      </c>
      <c r="BG192" s="157">
        <f t="shared" si="36"/>
        <v>0</v>
      </c>
      <c r="BH192" s="157">
        <f t="shared" si="37"/>
        <v>0</v>
      </c>
      <c r="BI192" s="157">
        <f t="shared" si="38"/>
        <v>0</v>
      </c>
      <c r="BJ192" s="14" t="s">
        <v>150</v>
      </c>
      <c r="BK192" s="157">
        <f t="shared" si="39"/>
        <v>572.70000000000005</v>
      </c>
      <c r="BL192" s="14" t="s">
        <v>149</v>
      </c>
      <c r="BM192" s="156" t="s">
        <v>394</v>
      </c>
    </row>
    <row r="193" spans="1:65" s="2" customFormat="1" ht="16.5" customHeight="1">
      <c r="A193" s="26"/>
      <c r="B193" s="144"/>
      <c r="C193" s="145" t="s">
        <v>395</v>
      </c>
      <c r="D193" s="172" t="s">
        <v>145</v>
      </c>
      <c r="E193" s="146" t="s">
        <v>396</v>
      </c>
      <c r="F193" s="147" t="s">
        <v>397</v>
      </c>
      <c r="G193" s="148" t="s">
        <v>217</v>
      </c>
      <c r="H193" s="149">
        <v>93</v>
      </c>
      <c r="I193" s="150">
        <v>8.5</v>
      </c>
      <c r="J193" s="150">
        <f t="shared" si="30"/>
        <v>790.5</v>
      </c>
      <c r="K193" s="151"/>
      <c r="L193" s="27"/>
      <c r="M193" s="152" t="s">
        <v>1</v>
      </c>
      <c r="N193" s="153" t="s">
        <v>42</v>
      </c>
      <c r="O193" s="154">
        <v>0.81200000000000006</v>
      </c>
      <c r="P193" s="154">
        <f t="shared" si="31"/>
        <v>75.516000000000005</v>
      </c>
      <c r="Q193" s="154">
        <v>0.28000000000000003</v>
      </c>
      <c r="R193" s="154">
        <f t="shared" si="32"/>
        <v>26.040000000000003</v>
      </c>
      <c r="S193" s="154">
        <v>0</v>
      </c>
      <c r="T193" s="155">
        <f t="shared" si="3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6" t="s">
        <v>149</v>
      </c>
      <c r="AT193" s="156" t="s">
        <v>145</v>
      </c>
      <c r="AU193" s="156" t="s">
        <v>150</v>
      </c>
      <c r="AY193" s="14" t="s">
        <v>142</v>
      </c>
      <c r="BE193" s="157">
        <f t="shared" si="34"/>
        <v>0</v>
      </c>
      <c r="BF193" s="157">
        <f t="shared" si="35"/>
        <v>790.5</v>
      </c>
      <c r="BG193" s="157">
        <f t="shared" si="36"/>
        <v>0</v>
      </c>
      <c r="BH193" s="157">
        <f t="shared" si="37"/>
        <v>0</v>
      </c>
      <c r="BI193" s="157">
        <f t="shared" si="38"/>
        <v>0</v>
      </c>
      <c r="BJ193" s="14" t="s">
        <v>150</v>
      </c>
      <c r="BK193" s="157">
        <f t="shared" si="39"/>
        <v>790.5</v>
      </c>
      <c r="BL193" s="14" t="s">
        <v>149</v>
      </c>
      <c r="BM193" s="156" t="s">
        <v>398</v>
      </c>
    </row>
    <row r="194" spans="1:65" s="2" customFormat="1" ht="16.5" customHeight="1">
      <c r="A194" s="26"/>
      <c r="B194" s="144"/>
      <c r="C194" s="162" t="s">
        <v>399</v>
      </c>
      <c r="D194" s="173" t="s">
        <v>281</v>
      </c>
      <c r="E194" s="163" t="s">
        <v>400</v>
      </c>
      <c r="F194" s="164" t="s">
        <v>401</v>
      </c>
      <c r="G194" s="165" t="s">
        <v>303</v>
      </c>
      <c r="H194" s="166">
        <v>300</v>
      </c>
      <c r="I194" s="167">
        <v>3.2</v>
      </c>
      <c r="J194" s="167">
        <f t="shared" si="30"/>
        <v>960</v>
      </c>
      <c r="K194" s="168"/>
      <c r="L194" s="169"/>
      <c r="M194" s="170" t="s">
        <v>1</v>
      </c>
      <c r="N194" s="171" t="s">
        <v>42</v>
      </c>
      <c r="O194" s="154">
        <v>0</v>
      </c>
      <c r="P194" s="154">
        <f t="shared" si="31"/>
        <v>0</v>
      </c>
      <c r="Q194" s="154">
        <v>1E-3</v>
      </c>
      <c r="R194" s="154">
        <f t="shared" si="32"/>
        <v>0.3</v>
      </c>
      <c r="S194" s="154">
        <v>0</v>
      </c>
      <c r="T194" s="155">
        <f t="shared" si="3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6" t="s">
        <v>160</v>
      </c>
      <c r="AT194" s="156" t="s">
        <v>281</v>
      </c>
      <c r="AU194" s="156" t="s">
        <v>150</v>
      </c>
      <c r="AY194" s="14" t="s">
        <v>142</v>
      </c>
      <c r="BE194" s="157">
        <f t="shared" si="34"/>
        <v>0</v>
      </c>
      <c r="BF194" s="157">
        <f t="shared" si="35"/>
        <v>960</v>
      </c>
      <c r="BG194" s="157">
        <f t="shared" si="36"/>
        <v>0</v>
      </c>
      <c r="BH194" s="157">
        <f t="shared" si="37"/>
        <v>0</v>
      </c>
      <c r="BI194" s="157">
        <f t="shared" si="38"/>
        <v>0</v>
      </c>
      <c r="BJ194" s="14" t="s">
        <v>150</v>
      </c>
      <c r="BK194" s="157">
        <f t="shared" si="39"/>
        <v>960</v>
      </c>
      <c r="BL194" s="14" t="s">
        <v>149</v>
      </c>
      <c r="BM194" s="156" t="s">
        <v>402</v>
      </c>
    </row>
    <row r="195" spans="1:65" s="2" customFormat="1" ht="16.5" customHeight="1">
      <c r="A195" s="26"/>
      <c r="B195" s="144"/>
      <c r="C195" s="145" t="s">
        <v>403</v>
      </c>
      <c r="D195" s="172" t="s">
        <v>145</v>
      </c>
      <c r="E195" s="146" t="s">
        <v>404</v>
      </c>
      <c r="F195" s="147" t="s">
        <v>405</v>
      </c>
      <c r="G195" s="148" t="s">
        <v>217</v>
      </c>
      <c r="H195" s="149">
        <v>28.8</v>
      </c>
      <c r="I195" s="150">
        <v>10.1</v>
      </c>
      <c r="J195" s="150">
        <f t="shared" si="30"/>
        <v>290.88</v>
      </c>
      <c r="K195" s="151"/>
      <c r="L195" s="27"/>
      <c r="M195" s="152" t="s">
        <v>1</v>
      </c>
      <c r="N195" s="153" t="s">
        <v>42</v>
      </c>
      <c r="O195" s="154">
        <v>0.38300000000000001</v>
      </c>
      <c r="P195" s="154">
        <f t="shared" si="31"/>
        <v>11.0304</v>
      </c>
      <c r="Q195" s="154">
        <v>0</v>
      </c>
      <c r="R195" s="154">
        <f t="shared" si="32"/>
        <v>0</v>
      </c>
      <c r="S195" s="154">
        <v>0</v>
      </c>
      <c r="T195" s="155">
        <f t="shared" si="3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6" t="s">
        <v>149</v>
      </c>
      <c r="AT195" s="156" t="s">
        <v>145</v>
      </c>
      <c r="AU195" s="156" t="s">
        <v>150</v>
      </c>
      <c r="AY195" s="14" t="s">
        <v>142</v>
      </c>
      <c r="BE195" s="157">
        <f t="shared" si="34"/>
        <v>0</v>
      </c>
      <c r="BF195" s="157">
        <f t="shared" si="35"/>
        <v>290.88</v>
      </c>
      <c r="BG195" s="157">
        <f t="shared" si="36"/>
        <v>0</v>
      </c>
      <c r="BH195" s="157">
        <f t="shared" si="37"/>
        <v>0</v>
      </c>
      <c r="BI195" s="157">
        <f t="shared" si="38"/>
        <v>0</v>
      </c>
      <c r="BJ195" s="14" t="s">
        <v>150</v>
      </c>
      <c r="BK195" s="157">
        <f t="shared" si="39"/>
        <v>290.88</v>
      </c>
      <c r="BL195" s="14" t="s">
        <v>149</v>
      </c>
      <c r="BM195" s="156" t="s">
        <v>406</v>
      </c>
    </row>
    <row r="196" spans="1:65" s="2" customFormat="1" ht="24.2" customHeight="1">
      <c r="A196" s="26"/>
      <c r="B196" s="144"/>
      <c r="C196" s="145" t="s">
        <v>407</v>
      </c>
      <c r="D196" s="172" t="s">
        <v>145</v>
      </c>
      <c r="E196" s="146" t="s">
        <v>408</v>
      </c>
      <c r="F196" s="147" t="s">
        <v>409</v>
      </c>
      <c r="G196" s="148" t="s">
        <v>217</v>
      </c>
      <c r="H196" s="149">
        <v>14.4</v>
      </c>
      <c r="I196" s="150">
        <v>6.99</v>
      </c>
      <c r="J196" s="150">
        <f t="shared" si="30"/>
        <v>100.66</v>
      </c>
      <c r="K196" s="151"/>
      <c r="L196" s="27"/>
      <c r="M196" s="152" t="s">
        <v>1</v>
      </c>
      <c r="N196" s="153" t="s">
        <v>42</v>
      </c>
      <c r="O196" s="154">
        <v>0.38100000000000001</v>
      </c>
      <c r="P196" s="154">
        <f t="shared" si="31"/>
        <v>5.4864000000000006</v>
      </c>
      <c r="Q196" s="154">
        <v>7.9399999999999991E-3</v>
      </c>
      <c r="R196" s="154">
        <f t="shared" si="32"/>
        <v>0.11433599999999999</v>
      </c>
      <c r="S196" s="154">
        <v>0</v>
      </c>
      <c r="T196" s="155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6" t="s">
        <v>149</v>
      </c>
      <c r="AT196" s="156" t="s">
        <v>145</v>
      </c>
      <c r="AU196" s="156" t="s">
        <v>150</v>
      </c>
      <c r="AY196" s="14" t="s">
        <v>142</v>
      </c>
      <c r="BE196" s="157">
        <f t="shared" si="34"/>
        <v>0</v>
      </c>
      <c r="BF196" s="157">
        <f t="shared" si="35"/>
        <v>100.66</v>
      </c>
      <c r="BG196" s="157">
        <f t="shared" si="36"/>
        <v>0</v>
      </c>
      <c r="BH196" s="157">
        <f t="shared" si="37"/>
        <v>0</v>
      </c>
      <c r="BI196" s="157">
        <f t="shared" si="38"/>
        <v>0</v>
      </c>
      <c r="BJ196" s="14" t="s">
        <v>150</v>
      </c>
      <c r="BK196" s="157">
        <f t="shared" si="39"/>
        <v>100.66</v>
      </c>
      <c r="BL196" s="14" t="s">
        <v>149</v>
      </c>
      <c r="BM196" s="156" t="s">
        <v>410</v>
      </c>
    </row>
    <row r="197" spans="1:65" s="2" customFormat="1" ht="16.5" customHeight="1">
      <c r="A197" s="26"/>
      <c r="B197" s="144"/>
      <c r="C197" s="162" t="s">
        <v>411</v>
      </c>
      <c r="D197" s="173" t="s">
        <v>281</v>
      </c>
      <c r="E197" s="163" t="s">
        <v>412</v>
      </c>
      <c r="F197" s="164" t="s">
        <v>413</v>
      </c>
      <c r="G197" s="165" t="s">
        <v>217</v>
      </c>
      <c r="H197" s="166">
        <v>14.4</v>
      </c>
      <c r="I197" s="167">
        <v>24.92</v>
      </c>
      <c r="J197" s="167">
        <f t="shared" si="30"/>
        <v>358.85</v>
      </c>
      <c r="K197" s="168"/>
      <c r="L197" s="169"/>
      <c r="M197" s="170" t="s">
        <v>1</v>
      </c>
      <c r="N197" s="171" t="s">
        <v>42</v>
      </c>
      <c r="O197" s="154">
        <v>0</v>
      </c>
      <c r="P197" s="154">
        <f t="shared" si="31"/>
        <v>0</v>
      </c>
      <c r="Q197" s="154">
        <v>2.2200000000000002E-3</v>
      </c>
      <c r="R197" s="154">
        <f t="shared" si="32"/>
        <v>3.1968000000000003E-2</v>
      </c>
      <c r="S197" s="154">
        <v>0</v>
      </c>
      <c r="T197" s="155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6" t="s">
        <v>160</v>
      </c>
      <c r="AT197" s="156" t="s">
        <v>281</v>
      </c>
      <c r="AU197" s="156" t="s">
        <v>150</v>
      </c>
      <c r="AY197" s="14" t="s">
        <v>142</v>
      </c>
      <c r="BE197" s="157">
        <f t="shared" si="34"/>
        <v>0</v>
      </c>
      <c r="BF197" s="157">
        <f t="shared" si="35"/>
        <v>358.85</v>
      </c>
      <c r="BG197" s="157">
        <f t="shared" si="36"/>
        <v>0</v>
      </c>
      <c r="BH197" s="157">
        <f t="shared" si="37"/>
        <v>0</v>
      </c>
      <c r="BI197" s="157">
        <f t="shared" si="38"/>
        <v>0</v>
      </c>
      <c r="BJ197" s="14" t="s">
        <v>150</v>
      </c>
      <c r="BK197" s="157">
        <f t="shared" si="39"/>
        <v>358.85</v>
      </c>
      <c r="BL197" s="14" t="s">
        <v>149</v>
      </c>
      <c r="BM197" s="156" t="s">
        <v>414</v>
      </c>
    </row>
    <row r="198" spans="1:65" s="2" customFormat="1" ht="16.5" customHeight="1">
      <c r="A198" s="26"/>
      <c r="B198" s="144"/>
      <c r="C198" s="145" t="s">
        <v>415</v>
      </c>
      <c r="D198" s="145" t="s">
        <v>145</v>
      </c>
      <c r="E198" s="146" t="s">
        <v>416</v>
      </c>
      <c r="F198" s="147" t="s">
        <v>417</v>
      </c>
      <c r="G198" s="148" t="s">
        <v>217</v>
      </c>
      <c r="H198" s="149">
        <v>101.4</v>
      </c>
      <c r="I198" s="150">
        <v>8.66</v>
      </c>
      <c r="J198" s="150">
        <f t="shared" si="30"/>
        <v>878.12</v>
      </c>
      <c r="K198" s="151"/>
      <c r="L198" s="27"/>
      <c r="M198" s="152" t="s">
        <v>1</v>
      </c>
      <c r="N198" s="153" t="s">
        <v>42</v>
      </c>
      <c r="O198" s="154">
        <v>0</v>
      </c>
      <c r="P198" s="154">
        <f t="shared" si="31"/>
        <v>0</v>
      </c>
      <c r="Q198" s="154">
        <v>0</v>
      </c>
      <c r="R198" s="154">
        <f t="shared" si="32"/>
        <v>0</v>
      </c>
      <c r="S198" s="154">
        <v>0</v>
      </c>
      <c r="T198" s="155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6" t="s">
        <v>149</v>
      </c>
      <c r="AT198" s="156" t="s">
        <v>145</v>
      </c>
      <c r="AU198" s="156" t="s">
        <v>150</v>
      </c>
      <c r="AY198" s="14" t="s">
        <v>142</v>
      </c>
      <c r="BE198" s="157">
        <f t="shared" si="34"/>
        <v>0</v>
      </c>
      <c r="BF198" s="157">
        <f t="shared" si="35"/>
        <v>878.12</v>
      </c>
      <c r="BG198" s="157">
        <f t="shared" si="36"/>
        <v>0</v>
      </c>
      <c r="BH198" s="157">
        <f t="shared" si="37"/>
        <v>0</v>
      </c>
      <c r="BI198" s="157">
        <f t="shared" si="38"/>
        <v>0</v>
      </c>
      <c r="BJ198" s="14" t="s">
        <v>150</v>
      </c>
      <c r="BK198" s="157">
        <f t="shared" si="39"/>
        <v>878.12</v>
      </c>
      <c r="BL198" s="14" t="s">
        <v>149</v>
      </c>
      <c r="BM198" s="156" t="s">
        <v>418</v>
      </c>
    </row>
    <row r="199" spans="1:65" s="2" customFormat="1" ht="16.5" customHeight="1">
      <c r="A199" s="26"/>
      <c r="B199" s="144"/>
      <c r="C199" s="145" t="s">
        <v>218</v>
      </c>
      <c r="D199" s="145" t="s">
        <v>145</v>
      </c>
      <c r="E199" s="146" t="s">
        <v>419</v>
      </c>
      <c r="F199" s="147" t="s">
        <v>420</v>
      </c>
      <c r="G199" s="148" t="s">
        <v>217</v>
      </c>
      <c r="H199" s="149">
        <v>17.7</v>
      </c>
      <c r="I199" s="150">
        <v>5.66</v>
      </c>
      <c r="J199" s="150">
        <f t="shared" si="30"/>
        <v>100.18</v>
      </c>
      <c r="K199" s="151"/>
      <c r="L199" s="27"/>
      <c r="M199" s="152" t="s">
        <v>1</v>
      </c>
      <c r="N199" s="153" t="s">
        <v>42</v>
      </c>
      <c r="O199" s="154">
        <v>0</v>
      </c>
      <c r="P199" s="154">
        <f t="shared" si="31"/>
        <v>0</v>
      </c>
      <c r="Q199" s="154">
        <v>0</v>
      </c>
      <c r="R199" s="154">
        <f t="shared" si="32"/>
        <v>0</v>
      </c>
      <c r="S199" s="154">
        <v>0</v>
      </c>
      <c r="T199" s="155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6" t="s">
        <v>149</v>
      </c>
      <c r="AT199" s="156" t="s">
        <v>145</v>
      </c>
      <c r="AU199" s="156" t="s">
        <v>150</v>
      </c>
      <c r="AY199" s="14" t="s">
        <v>142</v>
      </c>
      <c r="BE199" s="157">
        <f t="shared" si="34"/>
        <v>0</v>
      </c>
      <c r="BF199" s="157">
        <f t="shared" si="35"/>
        <v>100.18</v>
      </c>
      <c r="BG199" s="157">
        <f t="shared" si="36"/>
        <v>0</v>
      </c>
      <c r="BH199" s="157">
        <f t="shared" si="37"/>
        <v>0</v>
      </c>
      <c r="BI199" s="157">
        <f t="shared" si="38"/>
        <v>0</v>
      </c>
      <c r="BJ199" s="14" t="s">
        <v>150</v>
      </c>
      <c r="BK199" s="157">
        <f t="shared" si="39"/>
        <v>100.18</v>
      </c>
      <c r="BL199" s="14" t="s">
        <v>149</v>
      </c>
      <c r="BM199" s="156" t="s">
        <v>421</v>
      </c>
    </row>
    <row r="200" spans="1:65" s="2" customFormat="1" ht="24.2" customHeight="1">
      <c r="A200" s="26"/>
      <c r="B200" s="144"/>
      <c r="C200" s="145" t="s">
        <v>422</v>
      </c>
      <c r="D200" s="145" t="s">
        <v>145</v>
      </c>
      <c r="E200" s="146" t="s">
        <v>423</v>
      </c>
      <c r="F200" s="147" t="s">
        <v>424</v>
      </c>
      <c r="G200" s="148" t="s">
        <v>217</v>
      </c>
      <c r="H200" s="149">
        <v>164.06</v>
      </c>
      <c r="I200" s="150">
        <v>5.37</v>
      </c>
      <c r="J200" s="150">
        <f t="shared" si="30"/>
        <v>881</v>
      </c>
      <c r="K200" s="151"/>
      <c r="L200" s="27"/>
      <c r="M200" s="152" t="s">
        <v>1</v>
      </c>
      <c r="N200" s="153" t="s">
        <v>42</v>
      </c>
      <c r="O200" s="154">
        <v>0</v>
      </c>
      <c r="P200" s="154">
        <f t="shared" si="31"/>
        <v>0</v>
      </c>
      <c r="Q200" s="154">
        <v>0</v>
      </c>
      <c r="R200" s="154">
        <f t="shared" si="32"/>
        <v>0</v>
      </c>
      <c r="S200" s="154">
        <v>0</v>
      </c>
      <c r="T200" s="155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6" t="s">
        <v>149</v>
      </c>
      <c r="AT200" s="156" t="s">
        <v>145</v>
      </c>
      <c r="AU200" s="156" t="s">
        <v>150</v>
      </c>
      <c r="AY200" s="14" t="s">
        <v>142</v>
      </c>
      <c r="BE200" s="157">
        <f t="shared" si="34"/>
        <v>0</v>
      </c>
      <c r="BF200" s="157">
        <f t="shared" si="35"/>
        <v>881</v>
      </c>
      <c r="BG200" s="157">
        <f t="shared" si="36"/>
        <v>0</v>
      </c>
      <c r="BH200" s="157">
        <f t="shared" si="37"/>
        <v>0</v>
      </c>
      <c r="BI200" s="157">
        <f t="shared" si="38"/>
        <v>0</v>
      </c>
      <c r="BJ200" s="14" t="s">
        <v>150</v>
      </c>
      <c r="BK200" s="157">
        <f t="shared" si="39"/>
        <v>881</v>
      </c>
      <c r="BL200" s="14" t="s">
        <v>149</v>
      </c>
      <c r="BM200" s="156" t="s">
        <v>425</v>
      </c>
    </row>
    <row r="201" spans="1:65" s="2" customFormat="1" ht="16.5" customHeight="1">
      <c r="A201" s="26"/>
      <c r="B201" s="144"/>
      <c r="C201" s="145" t="s">
        <v>222</v>
      </c>
      <c r="D201" s="145" t="s">
        <v>145</v>
      </c>
      <c r="E201" s="146" t="s">
        <v>426</v>
      </c>
      <c r="F201" s="147" t="s">
        <v>427</v>
      </c>
      <c r="G201" s="148" t="s">
        <v>217</v>
      </c>
      <c r="H201" s="149">
        <v>785.52</v>
      </c>
      <c r="I201" s="150">
        <v>2.88</v>
      </c>
      <c r="J201" s="150">
        <f t="shared" si="30"/>
        <v>2262.3000000000002</v>
      </c>
      <c r="K201" s="151"/>
      <c r="L201" s="27"/>
      <c r="M201" s="152" t="s">
        <v>1</v>
      </c>
      <c r="N201" s="153" t="s">
        <v>42</v>
      </c>
      <c r="O201" s="154">
        <v>0</v>
      </c>
      <c r="P201" s="154">
        <f t="shared" si="31"/>
        <v>0</v>
      </c>
      <c r="Q201" s="154">
        <v>0</v>
      </c>
      <c r="R201" s="154">
        <f t="shared" si="32"/>
        <v>0</v>
      </c>
      <c r="S201" s="154">
        <v>0</v>
      </c>
      <c r="T201" s="155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6" t="s">
        <v>149</v>
      </c>
      <c r="AT201" s="156" t="s">
        <v>145</v>
      </c>
      <c r="AU201" s="156" t="s">
        <v>150</v>
      </c>
      <c r="AY201" s="14" t="s">
        <v>142</v>
      </c>
      <c r="BE201" s="157">
        <f t="shared" si="34"/>
        <v>0</v>
      </c>
      <c r="BF201" s="157">
        <f t="shared" si="35"/>
        <v>2262.3000000000002</v>
      </c>
      <c r="BG201" s="157">
        <f t="shared" si="36"/>
        <v>0</v>
      </c>
      <c r="BH201" s="157">
        <f t="shared" si="37"/>
        <v>0</v>
      </c>
      <c r="BI201" s="157">
        <f t="shared" si="38"/>
        <v>0</v>
      </c>
      <c r="BJ201" s="14" t="s">
        <v>150</v>
      </c>
      <c r="BK201" s="157">
        <f t="shared" si="39"/>
        <v>2262.3000000000002</v>
      </c>
      <c r="BL201" s="14" t="s">
        <v>149</v>
      </c>
      <c r="BM201" s="156" t="s">
        <v>428</v>
      </c>
    </row>
    <row r="202" spans="1:65" s="2" customFormat="1" ht="24.2" customHeight="1">
      <c r="A202" s="26"/>
      <c r="B202" s="144"/>
      <c r="C202" s="145" t="s">
        <v>429</v>
      </c>
      <c r="D202" s="145" t="s">
        <v>145</v>
      </c>
      <c r="E202" s="146" t="s">
        <v>430</v>
      </c>
      <c r="F202" s="147" t="s">
        <v>431</v>
      </c>
      <c r="G202" s="148" t="s">
        <v>153</v>
      </c>
      <c r="H202" s="149">
        <v>706.52200000000005</v>
      </c>
      <c r="I202" s="150">
        <v>2.65</v>
      </c>
      <c r="J202" s="150">
        <f t="shared" si="30"/>
        <v>1872.28</v>
      </c>
      <c r="K202" s="151"/>
      <c r="L202" s="27"/>
      <c r="M202" s="152" t="s">
        <v>1</v>
      </c>
      <c r="N202" s="153" t="s">
        <v>42</v>
      </c>
      <c r="O202" s="154">
        <v>0</v>
      </c>
      <c r="P202" s="154">
        <f t="shared" si="31"/>
        <v>0</v>
      </c>
      <c r="Q202" s="154">
        <v>0</v>
      </c>
      <c r="R202" s="154">
        <f t="shared" si="32"/>
        <v>0</v>
      </c>
      <c r="S202" s="154">
        <v>0</v>
      </c>
      <c r="T202" s="155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6" t="s">
        <v>149</v>
      </c>
      <c r="AT202" s="156" t="s">
        <v>145</v>
      </c>
      <c r="AU202" s="156" t="s">
        <v>150</v>
      </c>
      <c r="AY202" s="14" t="s">
        <v>142</v>
      </c>
      <c r="BE202" s="157">
        <f t="shared" si="34"/>
        <v>0</v>
      </c>
      <c r="BF202" s="157">
        <f t="shared" si="35"/>
        <v>1872.28</v>
      </c>
      <c r="BG202" s="157">
        <f t="shared" si="36"/>
        <v>0</v>
      </c>
      <c r="BH202" s="157">
        <f t="shared" si="37"/>
        <v>0</v>
      </c>
      <c r="BI202" s="157">
        <f t="shared" si="38"/>
        <v>0</v>
      </c>
      <c r="BJ202" s="14" t="s">
        <v>150</v>
      </c>
      <c r="BK202" s="157">
        <f t="shared" si="39"/>
        <v>1872.28</v>
      </c>
      <c r="BL202" s="14" t="s">
        <v>149</v>
      </c>
      <c r="BM202" s="156" t="s">
        <v>432</v>
      </c>
    </row>
    <row r="203" spans="1:65" s="2" customFormat="1" ht="33" customHeight="1">
      <c r="A203" s="26"/>
      <c r="B203" s="144"/>
      <c r="C203" s="145" t="s">
        <v>228</v>
      </c>
      <c r="D203" s="145" t="s">
        <v>145</v>
      </c>
      <c r="E203" s="146" t="s">
        <v>433</v>
      </c>
      <c r="F203" s="147" t="s">
        <v>434</v>
      </c>
      <c r="G203" s="148" t="s">
        <v>153</v>
      </c>
      <c r="H203" s="149">
        <v>616.29700000000003</v>
      </c>
      <c r="I203" s="150">
        <v>18.07</v>
      </c>
      <c r="J203" s="150">
        <f t="shared" si="30"/>
        <v>11136.49</v>
      </c>
      <c r="K203" s="151"/>
      <c r="L203" s="27"/>
      <c r="M203" s="152" t="s">
        <v>1</v>
      </c>
      <c r="N203" s="153" t="s">
        <v>42</v>
      </c>
      <c r="O203" s="154">
        <v>0</v>
      </c>
      <c r="P203" s="154">
        <f t="shared" si="31"/>
        <v>0</v>
      </c>
      <c r="Q203" s="154">
        <v>0</v>
      </c>
      <c r="R203" s="154">
        <f t="shared" si="32"/>
        <v>0</v>
      </c>
      <c r="S203" s="154">
        <v>0</v>
      </c>
      <c r="T203" s="155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6" t="s">
        <v>149</v>
      </c>
      <c r="AT203" s="156" t="s">
        <v>145</v>
      </c>
      <c r="AU203" s="156" t="s">
        <v>150</v>
      </c>
      <c r="AY203" s="14" t="s">
        <v>142</v>
      </c>
      <c r="BE203" s="157">
        <f t="shared" si="34"/>
        <v>0</v>
      </c>
      <c r="BF203" s="157">
        <f t="shared" si="35"/>
        <v>11136.49</v>
      </c>
      <c r="BG203" s="157">
        <f t="shared" si="36"/>
        <v>0</v>
      </c>
      <c r="BH203" s="157">
        <f t="shared" si="37"/>
        <v>0</v>
      </c>
      <c r="BI203" s="157">
        <f t="shared" si="38"/>
        <v>0</v>
      </c>
      <c r="BJ203" s="14" t="s">
        <v>150</v>
      </c>
      <c r="BK203" s="157">
        <f t="shared" si="39"/>
        <v>11136.49</v>
      </c>
      <c r="BL203" s="14" t="s">
        <v>149</v>
      </c>
      <c r="BM203" s="156" t="s">
        <v>435</v>
      </c>
    </row>
    <row r="204" spans="1:65" s="2" customFormat="1" ht="37.9" customHeight="1">
      <c r="A204" s="26"/>
      <c r="B204" s="144"/>
      <c r="C204" s="145" t="s">
        <v>436</v>
      </c>
      <c r="D204" s="145" t="s">
        <v>145</v>
      </c>
      <c r="E204" s="146" t="s">
        <v>437</v>
      </c>
      <c r="F204" s="147" t="s">
        <v>438</v>
      </c>
      <c r="G204" s="148" t="s">
        <v>153</v>
      </c>
      <c r="H204" s="149">
        <v>489</v>
      </c>
      <c r="I204" s="150">
        <v>5.55</v>
      </c>
      <c r="J204" s="150">
        <f t="shared" si="30"/>
        <v>2713.95</v>
      </c>
      <c r="K204" s="151"/>
      <c r="L204" s="27"/>
      <c r="M204" s="152" t="s">
        <v>1</v>
      </c>
      <c r="N204" s="153" t="s">
        <v>42</v>
      </c>
      <c r="O204" s="154">
        <v>4.054E-2</v>
      </c>
      <c r="P204" s="154">
        <f t="shared" si="31"/>
        <v>19.824059999999999</v>
      </c>
      <c r="Q204" s="154">
        <v>3.52441E-3</v>
      </c>
      <c r="R204" s="154">
        <f t="shared" si="32"/>
        <v>1.7234364899999999</v>
      </c>
      <c r="S204" s="154">
        <v>0</v>
      </c>
      <c r="T204" s="155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6" t="s">
        <v>149</v>
      </c>
      <c r="AT204" s="156" t="s">
        <v>145</v>
      </c>
      <c r="AU204" s="156" t="s">
        <v>150</v>
      </c>
      <c r="AY204" s="14" t="s">
        <v>142</v>
      </c>
      <c r="BE204" s="157">
        <f t="shared" si="34"/>
        <v>0</v>
      </c>
      <c r="BF204" s="157">
        <f t="shared" si="35"/>
        <v>2713.95</v>
      </c>
      <c r="BG204" s="157">
        <f t="shared" si="36"/>
        <v>0</v>
      </c>
      <c r="BH204" s="157">
        <f t="shared" si="37"/>
        <v>0</v>
      </c>
      <c r="BI204" s="157">
        <f t="shared" si="38"/>
        <v>0</v>
      </c>
      <c r="BJ204" s="14" t="s">
        <v>150</v>
      </c>
      <c r="BK204" s="157">
        <f t="shared" si="39"/>
        <v>2713.95</v>
      </c>
      <c r="BL204" s="14" t="s">
        <v>149</v>
      </c>
      <c r="BM204" s="156" t="s">
        <v>439</v>
      </c>
    </row>
    <row r="205" spans="1:65" s="2" customFormat="1" ht="24.2" customHeight="1">
      <c r="A205" s="26"/>
      <c r="B205" s="144"/>
      <c r="C205" s="145" t="s">
        <v>300</v>
      </c>
      <c r="D205" s="145" t="s">
        <v>145</v>
      </c>
      <c r="E205" s="146" t="s">
        <v>440</v>
      </c>
      <c r="F205" s="147" t="s">
        <v>441</v>
      </c>
      <c r="G205" s="148" t="s">
        <v>153</v>
      </c>
      <c r="H205" s="149">
        <v>488.71</v>
      </c>
      <c r="I205" s="150">
        <v>0.2</v>
      </c>
      <c r="J205" s="150">
        <f t="shared" si="30"/>
        <v>97.74</v>
      </c>
      <c r="K205" s="151"/>
      <c r="L205" s="27"/>
      <c r="M205" s="152" t="s">
        <v>1</v>
      </c>
      <c r="N205" s="153" t="s">
        <v>42</v>
      </c>
      <c r="O205" s="154">
        <v>0</v>
      </c>
      <c r="P205" s="154">
        <f t="shared" si="31"/>
        <v>0</v>
      </c>
      <c r="Q205" s="154">
        <v>0</v>
      </c>
      <c r="R205" s="154">
        <f t="shared" si="32"/>
        <v>0</v>
      </c>
      <c r="S205" s="154">
        <v>0</v>
      </c>
      <c r="T205" s="155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6" t="s">
        <v>149</v>
      </c>
      <c r="AT205" s="156" t="s">
        <v>145</v>
      </c>
      <c r="AU205" s="156" t="s">
        <v>150</v>
      </c>
      <c r="AY205" s="14" t="s">
        <v>142</v>
      </c>
      <c r="BE205" s="157">
        <f t="shared" si="34"/>
        <v>0</v>
      </c>
      <c r="BF205" s="157">
        <f t="shared" si="35"/>
        <v>97.74</v>
      </c>
      <c r="BG205" s="157">
        <f t="shared" si="36"/>
        <v>0</v>
      </c>
      <c r="BH205" s="157">
        <f t="shared" si="37"/>
        <v>0</v>
      </c>
      <c r="BI205" s="157">
        <f t="shared" si="38"/>
        <v>0</v>
      </c>
      <c r="BJ205" s="14" t="s">
        <v>150</v>
      </c>
      <c r="BK205" s="157">
        <f t="shared" si="39"/>
        <v>97.74</v>
      </c>
      <c r="BL205" s="14" t="s">
        <v>149</v>
      </c>
      <c r="BM205" s="156" t="s">
        <v>442</v>
      </c>
    </row>
    <row r="206" spans="1:65" s="2" customFormat="1" ht="24.2" customHeight="1">
      <c r="A206" s="26"/>
      <c r="B206" s="144"/>
      <c r="C206" s="162" t="s">
        <v>443</v>
      </c>
      <c r="D206" s="162" t="s">
        <v>281</v>
      </c>
      <c r="E206" s="163" t="s">
        <v>444</v>
      </c>
      <c r="F206" s="164" t="s">
        <v>445</v>
      </c>
      <c r="G206" s="165" t="s">
        <v>153</v>
      </c>
      <c r="H206" s="166">
        <v>488.71</v>
      </c>
      <c r="I206" s="167">
        <v>0.89</v>
      </c>
      <c r="J206" s="167">
        <f t="shared" si="30"/>
        <v>434.95</v>
      </c>
      <c r="K206" s="168"/>
      <c r="L206" s="169"/>
      <c r="M206" s="170" t="s">
        <v>1</v>
      </c>
      <c r="N206" s="171" t="s">
        <v>42</v>
      </c>
      <c r="O206" s="154">
        <v>0</v>
      </c>
      <c r="P206" s="154">
        <f t="shared" si="31"/>
        <v>0</v>
      </c>
      <c r="Q206" s="154">
        <v>0</v>
      </c>
      <c r="R206" s="154">
        <f t="shared" si="32"/>
        <v>0</v>
      </c>
      <c r="S206" s="154">
        <v>0</v>
      </c>
      <c r="T206" s="155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6" t="s">
        <v>160</v>
      </c>
      <c r="AT206" s="156" t="s">
        <v>281</v>
      </c>
      <c r="AU206" s="156" t="s">
        <v>150</v>
      </c>
      <c r="AY206" s="14" t="s">
        <v>142</v>
      </c>
      <c r="BE206" s="157">
        <f t="shared" si="34"/>
        <v>0</v>
      </c>
      <c r="BF206" s="157">
        <f t="shared" si="35"/>
        <v>434.95</v>
      </c>
      <c r="BG206" s="157">
        <f t="shared" si="36"/>
        <v>0</v>
      </c>
      <c r="BH206" s="157">
        <f t="shared" si="37"/>
        <v>0</v>
      </c>
      <c r="BI206" s="157">
        <f t="shared" si="38"/>
        <v>0</v>
      </c>
      <c r="BJ206" s="14" t="s">
        <v>150</v>
      </c>
      <c r="BK206" s="157">
        <f t="shared" si="39"/>
        <v>434.95</v>
      </c>
      <c r="BL206" s="14" t="s">
        <v>149</v>
      </c>
      <c r="BM206" s="156" t="s">
        <v>446</v>
      </c>
    </row>
    <row r="207" spans="1:65" s="2" customFormat="1" ht="21.75" customHeight="1">
      <c r="A207" s="26"/>
      <c r="B207" s="144"/>
      <c r="C207" s="145" t="s">
        <v>304</v>
      </c>
      <c r="D207" s="145" t="s">
        <v>145</v>
      </c>
      <c r="E207" s="146" t="s">
        <v>447</v>
      </c>
      <c r="F207" s="147" t="s">
        <v>448</v>
      </c>
      <c r="G207" s="148" t="s">
        <v>153</v>
      </c>
      <c r="H207" s="149">
        <v>488.71</v>
      </c>
      <c r="I207" s="150">
        <v>32.340000000000003</v>
      </c>
      <c r="J207" s="150">
        <f t="shared" si="30"/>
        <v>15804.88</v>
      </c>
      <c r="K207" s="151"/>
      <c r="L207" s="27"/>
      <c r="M207" s="152" t="s">
        <v>1</v>
      </c>
      <c r="N207" s="153" t="s">
        <v>42</v>
      </c>
      <c r="O207" s="154">
        <v>0</v>
      </c>
      <c r="P207" s="154">
        <f t="shared" si="31"/>
        <v>0</v>
      </c>
      <c r="Q207" s="154">
        <v>0</v>
      </c>
      <c r="R207" s="154">
        <f t="shared" si="32"/>
        <v>0</v>
      </c>
      <c r="S207" s="154">
        <v>0</v>
      </c>
      <c r="T207" s="155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6" t="s">
        <v>149</v>
      </c>
      <c r="AT207" s="156" t="s">
        <v>145</v>
      </c>
      <c r="AU207" s="156" t="s">
        <v>150</v>
      </c>
      <c r="AY207" s="14" t="s">
        <v>142</v>
      </c>
      <c r="BE207" s="157">
        <f t="shared" si="34"/>
        <v>0</v>
      </c>
      <c r="BF207" s="157">
        <f t="shared" si="35"/>
        <v>15804.88</v>
      </c>
      <c r="BG207" s="157">
        <f t="shared" si="36"/>
        <v>0</v>
      </c>
      <c r="BH207" s="157">
        <f t="shared" si="37"/>
        <v>0</v>
      </c>
      <c r="BI207" s="157">
        <f t="shared" si="38"/>
        <v>0</v>
      </c>
      <c r="BJ207" s="14" t="s">
        <v>150</v>
      </c>
      <c r="BK207" s="157">
        <f t="shared" si="39"/>
        <v>15804.88</v>
      </c>
      <c r="BL207" s="14" t="s">
        <v>149</v>
      </c>
      <c r="BM207" s="156" t="s">
        <v>449</v>
      </c>
    </row>
    <row r="208" spans="1:65" s="2" customFormat="1" ht="16.5" customHeight="1">
      <c r="A208" s="26"/>
      <c r="B208" s="144"/>
      <c r="C208" s="145" t="s">
        <v>450</v>
      </c>
      <c r="D208" s="145" t="s">
        <v>145</v>
      </c>
      <c r="E208" s="146" t="s">
        <v>451</v>
      </c>
      <c r="F208" s="147" t="s">
        <v>452</v>
      </c>
      <c r="G208" s="148" t="s">
        <v>153</v>
      </c>
      <c r="H208" s="149">
        <v>488.71</v>
      </c>
      <c r="I208" s="150">
        <v>2.17</v>
      </c>
      <c r="J208" s="150">
        <f t="shared" si="30"/>
        <v>1060.5</v>
      </c>
      <c r="K208" s="151"/>
      <c r="L208" s="27"/>
      <c r="M208" s="152" t="s">
        <v>1</v>
      </c>
      <c r="N208" s="153" t="s">
        <v>42</v>
      </c>
      <c r="O208" s="154">
        <v>0</v>
      </c>
      <c r="P208" s="154">
        <f t="shared" si="31"/>
        <v>0</v>
      </c>
      <c r="Q208" s="154">
        <v>0</v>
      </c>
      <c r="R208" s="154">
        <f t="shared" si="32"/>
        <v>0</v>
      </c>
      <c r="S208" s="154">
        <v>0</v>
      </c>
      <c r="T208" s="155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6" t="s">
        <v>149</v>
      </c>
      <c r="AT208" s="156" t="s">
        <v>145</v>
      </c>
      <c r="AU208" s="156" t="s">
        <v>150</v>
      </c>
      <c r="AY208" s="14" t="s">
        <v>142</v>
      </c>
      <c r="BE208" s="157">
        <f t="shared" si="34"/>
        <v>0</v>
      </c>
      <c r="BF208" s="157">
        <f t="shared" si="35"/>
        <v>1060.5</v>
      </c>
      <c r="BG208" s="157">
        <f t="shared" si="36"/>
        <v>0</v>
      </c>
      <c r="BH208" s="157">
        <f t="shared" si="37"/>
        <v>0</v>
      </c>
      <c r="BI208" s="157">
        <f t="shared" si="38"/>
        <v>0</v>
      </c>
      <c r="BJ208" s="14" t="s">
        <v>150</v>
      </c>
      <c r="BK208" s="157">
        <f t="shared" si="39"/>
        <v>1060.5</v>
      </c>
      <c r="BL208" s="14" t="s">
        <v>149</v>
      </c>
      <c r="BM208" s="156" t="s">
        <v>453</v>
      </c>
    </row>
    <row r="209" spans="1:65" s="12" customFormat="1" ht="22.9" customHeight="1">
      <c r="B209" s="132"/>
      <c r="D209" s="133" t="s">
        <v>75</v>
      </c>
      <c r="E209" s="142" t="s">
        <v>143</v>
      </c>
      <c r="F209" s="142" t="s">
        <v>454</v>
      </c>
      <c r="J209" s="143">
        <f>BK209</f>
        <v>10676.11</v>
      </c>
      <c r="L209" s="132"/>
      <c r="M209" s="136"/>
      <c r="N209" s="137"/>
      <c r="O209" s="137"/>
      <c r="P209" s="138">
        <f>SUM(P210:P224)</f>
        <v>73.786034000000015</v>
      </c>
      <c r="Q209" s="137"/>
      <c r="R209" s="138">
        <f>SUM(R210:R224)</f>
        <v>20.923592839999998</v>
      </c>
      <c r="S209" s="137"/>
      <c r="T209" s="139">
        <f>SUM(T210:T224)</f>
        <v>1.4700000000000004E-3</v>
      </c>
      <c r="AR209" s="133" t="s">
        <v>84</v>
      </c>
      <c r="AT209" s="140" t="s">
        <v>75</v>
      </c>
      <c r="AU209" s="140" t="s">
        <v>84</v>
      </c>
      <c r="AY209" s="133" t="s">
        <v>142</v>
      </c>
      <c r="BK209" s="141">
        <f>SUM(BK210:BK224)</f>
        <v>10676.11</v>
      </c>
    </row>
    <row r="210" spans="1:65" s="2" customFormat="1" ht="24.2" customHeight="1">
      <c r="A210" s="26"/>
      <c r="B210" s="144"/>
      <c r="C210" s="145" t="s">
        <v>455</v>
      </c>
      <c r="D210" s="172" t="s">
        <v>145</v>
      </c>
      <c r="E210" s="146" t="s">
        <v>456</v>
      </c>
      <c r="F210" s="147" t="s">
        <v>457</v>
      </c>
      <c r="G210" s="148" t="s">
        <v>217</v>
      </c>
      <c r="H210" s="149">
        <v>6.9</v>
      </c>
      <c r="I210" s="150">
        <v>13.79</v>
      </c>
      <c r="J210" s="150">
        <f t="shared" ref="J210:J224" si="40">ROUND(I210*H210,2)</f>
        <v>95.15</v>
      </c>
      <c r="K210" s="151"/>
      <c r="L210" s="27"/>
      <c r="M210" s="152" t="s">
        <v>1</v>
      </c>
      <c r="N210" s="153" t="s">
        <v>42</v>
      </c>
      <c r="O210" s="154">
        <v>0.32</v>
      </c>
      <c r="P210" s="154">
        <f t="shared" ref="P210:P224" si="41">O210*H210</f>
        <v>2.2080000000000002</v>
      </c>
      <c r="Q210" s="154">
        <v>0.19697000000000001</v>
      </c>
      <c r="R210" s="154">
        <f t="shared" ref="R210:R224" si="42">Q210*H210</f>
        <v>1.3590930000000001</v>
      </c>
      <c r="S210" s="154">
        <v>0</v>
      </c>
      <c r="T210" s="155">
        <f t="shared" ref="T210:T224" si="43"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6" t="s">
        <v>149</v>
      </c>
      <c r="AT210" s="156" t="s">
        <v>145</v>
      </c>
      <c r="AU210" s="156" t="s">
        <v>150</v>
      </c>
      <c r="AY210" s="14" t="s">
        <v>142</v>
      </c>
      <c r="BE210" s="157">
        <f t="shared" ref="BE210:BE224" si="44">IF(N210="základná",J210,0)</f>
        <v>0</v>
      </c>
      <c r="BF210" s="157">
        <f t="shared" ref="BF210:BF224" si="45">IF(N210="znížená",J210,0)</f>
        <v>95.15</v>
      </c>
      <c r="BG210" s="157">
        <f t="shared" ref="BG210:BG224" si="46">IF(N210="zákl. prenesená",J210,0)</f>
        <v>0</v>
      </c>
      <c r="BH210" s="157">
        <f t="shared" ref="BH210:BH224" si="47">IF(N210="zníž. prenesená",J210,0)</f>
        <v>0</v>
      </c>
      <c r="BI210" s="157">
        <f t="shared" ref="BI210:BI224" si="48">IF(N210="nulová",J210,0)</f>
        <v>0</v>
      </c>
      <c r="BJ210" s="14" t="s">
        <v>150</v>
      </c>
      <c r="BK210" s="157">
        <f t="shared" ref="BK210:BK224" si="49">ROUND(I210*H210,2)</f>
        <v>95.15</v>
      </c>
      <c r="BL210" s="14" t="s">
        <v>149</v>
      </c>
      <c r="BM210" s="156" t="s">
        <v>458</v>
      </c>
    </row>
    <row r="211" spans="1:65" s="2" customFormat="1" ht="16.5" customHeight="1">
      <c r="A211" s="26"/>
      <c r="B211" s="144"/>
      <c r="C211" s="162" t="s">
        <v>459</v>
      </c>
      <c r="D211" s="173" t="s">
        <v>281</v>
      </c>
      <c r="E211" s="163" t="s">
        <v>460</v>
      </c>
      <c r="F211" s="164" t="s">
        <v>461</v>
      </c>
      <c r="G211" s="165" t="s">
        <v>303</v>
      </c>
      <c r="H211" s="166">
        <v>7</v>
      </c>
      <c r="I211" s="167">
        <v>55.4</v>
      </c>
      <c r="J211" s="167">
        <f t="shared" si="40"/>
        <v>387.8</v>
      </c>
      <c r="K211" s="168"/>
      <c r="L211" s="169"/>
      <c r="M211" s="170" t="s">
        <v>1</v>
      </c>
      <c r="N211" s="171" t="s">
        <v>42</v>
      </c>
      <c r="O211" s="154">
        <v>0</v>
      </c>
      <c r="P211" s="154">
        <f t="shared" si="41"/>
        <v>0</v>
      </c>
      <c r="Q211" s="154">
        <v>0</v>
      </c>
      <c r="R211" s="154">
        <f t="shared" si="42"/>
        <v>0</v>
      </c>
      <c r="S211" s="154">
        <v>0</v>
      </c>
      <c r="T211" s="155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6" t="s">
        <v>160</v>
      </c>
      <c r="AT211" s="156" t="s">
        <v>281</v>
      </c>
      <c r="AU211" s="156" t="s">
        <v>150</v>
      </c>
      <c r="AY211" s="14" t="s">
        <v>142</v>
      </c>
      <c r="BE211" s="157">
        <f t="shared" si="44"/>
        <v>0</v>
      </c>
      <c r="BF211" s="157">
        <f t="shared" si="45"/>
        <v>387.8</v>
      </c>
      <c r="BG211" s="157">
        <f t="shared" si="46"/>
        <v>0</v>
      </c>
      <c r="BH211" s="157">
        <f t="shared" si="47"/>
        <v>0</v>
      </c>
      <c r="BI211" s="157">
        <f t="shared" si="48"/>
        <v>0</v>
      </c>
      <c r="BJ211" s="14" t="s">
        <v>150</v>
      </c>
      <c r="BK211" s="157">
        <f t="shared" si="49"/>
        <v>387.8</v>
      </c>
      <c r="BL211" s="14" t="s">
        <v>149</v>
      </c>
      <c r="BM211" s="156" t="s">
        <v>462</v>
      </c>
    </row>
    <row r="212" spans="1:65" s="2" customFormat="1" ht="37.9" customHeight="1">
      <c r="A212" s="26"/>
      <c r="B212" s="144"/>
      <c r="C212" s="145" t="s">
        <v>463</v>
      </c>
      <c r="D212" s="172" t="s">
        <v>145</v>
      </c>
      <c r="E212" s="146" t="s">
        <v>464</v>
      </c>
      <c r="F212" s="147" t="s">
        <v>465</v>
      </c>
      <c r="G212" s="148" t="s">
        <v>217</v>
      </c>
      <c r="H212" s="149">
        <v>89.15</v>
      </c>
      <c r="I212" s="150">
        <v>5.12</v>
      </c>
      <c r="J212" s="150">
        <f t="shared" si="40"/>
        <v>456.45</v>
      </c>
      <c r="K212" s="151"/>
      <c r="L212" s="27"/>
      <c r="M212" s="152" t="s">
        <v>1</v>
      </c>
      <c r="N212" s="153" t="s">
        <v>42</v>
      </c>
      <c r="O212" s="154">
        <v>0.13400000000000001</v>
      </c>
      <c r="P212" s="154">
        <f t="shared" si="41"/>
        <v>11.946100000000001</v>
      </c>
      <c r="Q212" s="154">
        <v>9.9250000000000005E-2</v>
      </c>
      <c r="R212" s="154">
        <f t="shared" si="42"/>
        <v>8.8481375000000018</v>
      </c>
      <c r="S212" s="154">
        <v>0</v>
      </c>
      <c r="T212" s="155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6" t="s">
        <v>149</v>
      </c>
      <c r="AT212" s="156" t="s">
        <v>145</v>
      </c>
      <c r="AU212" s="156" t="s">
        <v>150</v>
      </c>
      <c r="AY212" s="14" t="s">
        <v>142</v>
      </c>
      <c r="BE212" s="157">
        <f t="shared" si="44"/>
        <v>0</v>
      </c>
      <c r="BF212" s="157">
        <f t="shared" si="45"/>
        <v>456.45</v>
      </c>
      <c r="BG212" s="157">
        <f t="shared" si="46"/>
        <v>0</v>
      </c>
      <c r="BH212" s="157">
        <f t="shared" si="47"/>
        <v>0</v>
      </c>
      <c r="BI212" s="157">
        <f t="shared" si="48"/>
        <v>0</v>
      </c>
      <c r="BJ212" s="14" t="s">
        <v>150</v>
      </c>
      <c r="BK212" s="157">
        <f t="shared" si="49"/>
        <v>456.45</v>
      </c>
      <c r="BL212" s="14" t="s">
        <v>149</v>
      </c>
      <c r="BM212" s="156" t="s">
        <v>466</v>
      </c>
    </row>
    <row r="213" spans="1:65" s="2" customFormat="1" ht="21.75" customHeight="1">
      <c r="A213" s="26"/>
      <c r="B213" s="144"/>
      <c r="C213" s="162" t="s">
        <v>467</v>
      </c>
      <c r="D213" s="173" t="s">
        <v>281</v>
      </c>
      <c r="E213" s="163" t="s">
        <v>468</v>
      </c>
      <c r="F213" s="164" t="s">
        <v>469</v>
      </c>
      <c r="G213" s="165" t="s">
        <v>303</v>
      </c>
      <c r="H213" s="166">
        <v>90.042000000000002</v>
      </c>
      <c r="I213" s="167">
        <v>3.08</v>
      </c>
      <c r="J213" s="167">
        <f t="shared" si="40"/>
        <v>277.33</v>
      </c>
      <c r="K213" s="168"/>
      <c r="L213" s="169"/>
      <c r="M213" s="170" t="s">
        <v>1</v>
      </c>
      <c r="N213" s="171" t="s">
        <v>42</v>
      </c>
      <c r="O213" s="154">
        <v>0</v>
      </c>
      <c r="P213" s="154">
        <f t="shared" si="41"/>
        <v>0</v>
      </c>
      <c r="Q213" s="154">
        <v>2.3E-2</v>
      </c>
      <c r="R213" s="154">
        <f t="shared" si="42"/>
        <v>2.0709659999999999</v>
      </c>
      <c r="S213" s="154">
        <v>0</v>
      </c>
      <c r="T213" s="155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6" t="s">
        <v>160</v>
      </c>
      <c r="AT213" s="156" t="s">
        <v>281</v>
      </c>
      <c r="AU213" s="156" t="s">
        <v>150</v>
      </c>
      <c r="AY213" s="14" t="s">
        <v>142</v>
      </c>
      <c r="BE213" s="157">
        <f t="shared" si="44"/>
        <v>0</v>
      </c>
      <c r="BF213" s="157">
        <f t="shared" si="45"/>
        <v>277.33</v>
      </c>
      <c r="BG213" s="157">
        <f t="shared" si="46"/>
        <v>0</v>
      </c>
      <c r="BH213" s="157">
        <f t="shared" si="47"/>
        <v>0</v>
      </c>
      <c r="BI213" s="157">
        <f t="shared" si="48"/>
        <v>0</v>
      </c>
      <c r="BJ213" s="14" t="s">
        <v>150</v>
      </c>
      <c r="BK213" s="157">
        <f t="shared" si="49"/>
        <v>277.33</v>
      </c>
      <c r="BL213" s="14" t="s">
        <v>149</v>
      </c>
      <c r="BM213" s="156" t="s">
        <v>470</v>
      </c>
    </row>
    <row r="214" spans="1:65" s="2" customFormat="1" ht="24.2" customHeight="1">
      <c r="A214" s="26"/>
      <c r="B214" s="144"/>
      <c r="C214" s="145" t="s">
        <v>471</v>
      </c>
      <c r="D214" s="172" t="s">
        <v>145</v>
      </c>
      <c r="E214" s="146" t="s">
        <v>472</v>
      </c>
      <c r="F214" s="147" t="s">
        <v>473</v>
      </c>
      <c r="G214" s="148" t="s">
        <v>148</v>
      </c>
      <c r="H214" s="149">
        <v>3.8180000000000001</v>
      </c>
      <c r="I214" s="150">
        <v>116.14</v>
      </c>
      <c r="J214" s="150">
        <f t="shared" si="40"/>
        <v>443.42</v>
      </c>
      <c r="K214" s="151"/>
      <c r="L214" s="27"/>
      <c r="M214" s="152" t="s">
        <v>1</v>
      </c>
      <c r="N214" s="153" t="s">
        <v>42</v>
      </c>
      <c r="O214" s="154">
        <v>1.363</v>
      </c>
      <c r="P214" s="154">
        <f t="shared" si="41"/>
        <v>5.2039340000000003</v>
      </c>
      <c r="Q214" s="154">
        <v>2.2151299999999998</v>
      </c>
      <c r="R214" s="154">
        <f t="shared" si="42"/>
        <v>8.4573663400000001</v>
      </c>
      <c r="S214" s="154">
        <v>0</v>
      </c>
      <c r="T214" s="155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6" t="s">
        <v>149</v>
      </c>
      <c r="AT214" s="156" t="s">
        <v>145</v>
      </c>
      <c r="AU214" s="156" t="s">
        <v>150</v>
      </c>
      <c r="AY214" s="14" t="s">
        <v>142</v>
      </c>
      <c r="BE214" s="157">
        <f t="shared" si="44"/>
        <v>0</v>
      </c>
      <c r="BF214" s="157">
        <f t="shared" si="45"/>
        <v>443.42</v>
      </c>
      <c r="BG214" s="157">
        <f t="shared" si="46"/>
        <v>0</v>
      </c>
      <c r="BH214" s="157">
        <f t="shared" si="47"/>
        <v>0</v>
      </c>
      <c r="BI214" s="157">
        <f t="shared" si="48"/>
        <v>0</v>
      </c>
      <c r="BJ214" s="14" t="s">
        <v>150</v>
      </c>
      <c r="BK214" s="157">
        <f t="shared" si="49"/>
        <v>443.42</v>
      </c>
      <c r="BL214" s="14" t="s">
        <v>149</v>
      </c>
      <c r="BM214" s="156" t="s">
        <v>474</v>
      </c>
    </row>
    <row r="215" spans="1:65" s="2" customFormat="1" ht="33" customHeight="1">
      <c r="A215" s="26"/>
      <c r="B215" s="144"/>
      <c r="C215" s="145" t="s">
        <v>308</v>
      </c>
      <c r="D215" s="145" t="s">
        <v>145</v>
      </c>
      <c r="E215" s="146" t="s">
        <v>475</v>
      </c>
      <c r="F215" s="147" t="s">
        <v>476</v>
      </c>
      <c r="G215" s="148" t="s">
        <v>153</v>
      </c>
      <c r="H215" s="149">
        <v>617</v>
      </c>
      <c r="I215" s="150">
        <v>0.99</v>
      </c>
      <c r="J215" s="150">
        <f t="shared" si="40"/>
        <v>610.83000000000004</v>
      </c>
      <c r="K215" s="151"/>
      <c r="L215" s="27"/>
      <c r="M215" s="152" t="s">
        <v>1</v>
      </c>
      <c r="N215" s="153" t="s">
        <v>42</v>
      </c>
      <c r="O215" s="154">
        <v>0</v>
      </c>
      <c r="P215" s="154">
        <f t="shared" si="41"/>
        <v>0</v>
      </c>
      <c r="Q215" s="154">
        <v>0</v>
      </c>
      <c r="R215" s="154">
        <f t="shared" si="42"/>
        <v>0</v>
      </c>
      <c r="S215" s="154">
        <v>0</v>
      </c>
      <c r="T215" s="155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6" t="s">
        <v>149</v>
      </c>
      <c r="AT215" s="156" t="s">
        <v>145</v>
      </c>
      <c r="AU215" s="156" t="s">
        <v>150</v>
      </c>
      <c r="AY215" s="14" t="s">
        <v>142</v>
      </c>
      <c r="BE215" s="157">
        <f t="shared" si="44"/>
        <v>0</v>
      </c>
      <c r="BF215" s="157">
        <f t="shared" si="45"/>
        <v>610.83000000000004</v>
      </c>
      <c r="BG215" s="157">
        <f t="shared" si="46"/>
        <v>0</v>
      </c>
      <c r="BH215" s="157">
        <f t="shared" si="47"/>
        <v>0</v>
      </c>
      <c r="BI215" s="157">
        <f t="shared" si="48"/>
        <v>0</v>
      </c>
      <c r="BJ215" s="14" t="s">
        <v>150</v>
      </c>
      <c r="BK215" s="157">
        <f t="shared" si="49"/>
        <v>610.83000000000004</v>
      </c>
      <c r="BL215" s="14" t="s">
        <v>149</v>
      </c>
      <c r="BM215" s="156" t="s">
        <v>477</v>
      </c>
    </row>
    <row r="216" spans="1:65" s="2" customFormat="1" ht="44.25" customHeight="1">
      <c r="A216" s="26"/>
      <c r="B216" s="144"/>
      <c r="C216" s="145" t="s">
        <v>478</v>
      </c>
      <c r="D216" s="145" t="s">
        <v>145</v>
      </c>
      <c r="E216" s="146" t="s">
        <v>479</v>
      </c>
      <c r="F216" s="147" t="s">
        <v>480</v>
      </c>
      <c r="G216" s="148" t="s">
        <v>153</v>
      </c>
      <c r="H216" s="149">
        <v>1234</v>
      </c>
      <c r="I216" s="150">
        <v>1.76</v>
      </c>
      <c r="J216" s="150">
        <f t="shared" si="40"/>
        <v>2171.84</v>
      </c>
      <c r="K216" s="151"/>
      <c r="L216" s="27"/>
      <c r="M216" s="152" t="s">
        <v>1</v>
      </c>
      <c r="N216" s="153" t="s">
        <v>42</v>
      </c>
      <c r="O216" s="154">
        <v>0</v>
      </c>
      <c r="P216" s="154">
        <f t="shared" si="41"/>
        <v>0</v>
      </c>
      <c r="Q216" s="154">
        <v>0</v>
      </c>
      <c r="R216" s="154">
        <f t="shared" si="42"/>
        <v>0</v>
      </c>
      <c r="S216" s="154">
        <v>0</v>
      </c>
      <c r="T216" s="155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6" t="s">
        <v>149</v>
      </c>
      <c r="AT216" s="156" t="s">
        <v>145</v>
      </c>
      <c r="AU216" s="156" t="s">
        <v>150</v>
      </c>
      <c r="AY216" s="14" t="s">
        <v>142</v>
      </c>
      <c r="BE216" s="157">
        <f t="shared" si="44"/>
        <v>0</v>
      </c>
      <c r="BF216" s="157">
        <f t="shared" si="45"/>
        <v>2171.84</v>
      </c>
      <c r="BG216" s="157">
        <f t="shared" si="46"/>
        <v>0</v>
      </c>
      <c r="BH216" s="157">
        <f t="shared" si="47"/>
        <v>0</v>
      </c>
      <c r="BI216" s="157">
        <f t="shared" si="48"/>
        <v>0</v>
      </c>
      <c r="BJ216" s="14" t="s">
        <v>150</v>
      </c>
      <c r="BK216" s="157">
        <f t="shared" si="49"/>
        <v>2171.84</v>
      </c>
      <c r="BL216" s="14" t="s">
        <v>149</v>
      </c>
      <c r="BM216" s="156" t="s">
        <v>481</v>
      </c>
    </row>
    <row r="217" spans="1:65" s="2" customFormat="1" ht="33" customHeight="1">
      <c r="A217" s="26"/>
      <c r="B217" s="144"/>
      <c r="C217" s="145" t="s">
        <v>311</v>
      </c>
      <c r="D217" s="145" t="s">
        <v>145</v>
      </c>
      <c r="E217" s="146" t="s">
        <v>482</v>
      </c>
      <c r="F217" s="147" t="s">
        <v>483</v>
      </c>
      <c r="G217" s="148" t="s">
        <v>153</v>
      </c>
      <c r="H217" s="149">
        <v>617</v>
      </c>
      <c r="I217" s="150">
        <v>0.77</v>
      </c>
      <c r="J217" s="150">
        <f t="shared" si="40"/>
        <v>475.09</v>
      </c>
      <c r="K217" s="151"/>
      <c r="L217" s="27"/>
      <c r="M217" s="152" t="s">
        <v>1</v>
      </c>
      <c r="N217" s="153" t="s">
        <v>42</v>
      </c>
      <c r="O217" s="154">
        <v>0</v>
      </c>
      <c r="P217" s="154">
        <f t="shared" si="41"/>
        <v>0</v>
      </c>
      <c r="Q217" s="154">
        <v>0</v>
      </c>
      <c r="R217" s="154">
        <f t="shared" si="42"/>
        <v>0</v>
      </c>
      <c r="S217" s="154">
        <v>0</v>
      </c>
      <c r="T217" s="155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6" t="s">
        <v>149</v>
      </c>
      <c r="AT217" s="156" t="s">
        <v>145</v>
      </c>
      <c r="AU217" s="156" t="s">
        <v>150</v>
      </c>
      <c r="AY217" s="14" t="s">
        <v>142</v>
      </c>
      <c r="BE217" s="157">
        <f t="shared" si="44"/>
        <v>0</v>
      </c>
      <c r="BF217" s="157">
        <f t="shared" si="45"/>
        <v>475.09</v>
      </c>
      <c r="BG217" s="157">
        <f t="shared" si="46"/>
        <v>0</v>
      </c>
      <c r="BH217" s="157">
        <f t="shared" si="47"/>
        <v>0</v>
      </c>
      <c r="BI217" s="157">
        <f t="shared" si="48"/>
        <v>0</v>
      </c>
      <c r="BJ217" s="14" t="s">
        <v>150</v>
      </c>
      <c r="BK217" s="157">
        <f t="shared" si="49"/>
        <v>475.09</v>
      </c>
      <c r="BL217" s="14" t="s">
        <v>149</v>
      </c>
      <c r="BM217" s="156" t="s">
        <v>484</v>
      </c>
    </row>
    <row r="218" spans="1:65" s="2" customFormat="1" ht="24.2" customHeight="1">
      <c r="A218" s="26"/>
      <c r="B218" s="144"/>
      <c r="C218" s="145" t="s">
        <v>485</v>
      </c>
      <c r="D218" s="145" t="s">
        <v>145</v>
      </c>
      <c r="E218" s="146" t="s">
        <v>486</v>
      </c>
      <c r="F218" s="147" t="s">
        <v>487</v>
      </c>
      <c r="G218" s="148" t="s">
        <v>153</v>
      </c>
      <c r="H218" s="149">
        <v>356</v>
      </c>
      <c r="I218" s="150">
        <v>7.44</v>
      </c>
      <c r="J218" s="150">
        <f t="shared" si="40"/>
        <v>2648.64</v>
      </c>
      <c r="K218" s="151"/>
      <c r="L218" s="27"/>
      <c r="M218" s="152" t="s">
        <v>1</v>
      </c>
      <c r="N218" s="153" t="s">
        <v>42</v>
      </c>
      <c r="O218" s="154">
        <v>0</v>
      </c>
      <c r="P218" s="154">
        <f t="shared" si="41"/>
        <v>0</v>
      </c>
      <c r="Q218" s="154">
        <v>0</v>
      </c>
      <c r="R218" s="154">
        <f t="shared" si="42"/>
        <v>0</v>
      </c>
      <c r="S218" s="154">
        <v>0</v>
      </c>
      <c r="T218" s="155">
        <f t="shared" si="4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6" t="s">
        <v>149</v>
      </c>
      <c r="AT218" s="156" t="s">
        <v>145</v>
      </c>
      <c r="AU218" s="156" t="s">
        <v>150</v>
      </c>
      <c r="AY218" s="14" t="s">
        <v>142</v>
      </c>
      <c r="BE218" s="157">
        <f t="shared" si="44"/>
        <v>0</v>
      </c>
      <c r="BF218" s="157">
        <f t="shared" si="45"/>
        <v>2648.64</v>
      </c>
      <c r="BG218" s="157">
        <f t="shared" si="46"/>
        <v>0</v>
      </c>
      <c r="BH218" s="157">
        <f t="shared" si="47"/>
        <v>0</v>
      </c>
      <c r="BI218" s="157">
        <f t="shared" si="48"/>
        <v>0</v>
      </c>
      <c r="BJ218" s="14" t="s">
        <v>150</v>
      </c>
      <c r="BK218" s="157">
        <f t="shared" si="49"/>
        <v>2648.64</v>
      </c>
      <c r="BL218" s="14" t="s">
        <v>149</v>
      </c>
      <c r="BM218" s="156" t="s">
        <v>488</v>
      </c>
    </row>
    <row r="219" spans="1:65" s="2" customFormat="1" ht="16.5" customHeight="1">
      <c r="A219" s="26"/>
      <c r="B219" s="144"/>
      <c r="C219" s="145" t="s">
        <v>489</v>
      </c>
      <c r="D219" s="172" t="s">
        <v>145</v>
      </c>
      <c r="E219" s="146" t="s">
        <v>490</v>
      </c>
      <c r="F219" s="147" t="s">
        <v>491</v>
      </c>
      <c r="G219" s="148" t="s">
        <v>217</v>
      </c>
      <c r="H219" s="149">
        <v>148</v>
      </c>
      <c r="I219" s="150">
        <v>3.49</v>
      </c>
      <c r="J219" s="150">
        <f t="shared" si="40"/>
        <v>516.52</v>
      </c>
      <c r="K219" s="151"/>
      <c r="L219" s="27"/>
      <c r="M219" s="152" t="s">
        <v>1</v>
      </c>
      <c r="N219" s="153" t="s">
        <v>42</v>
      </c>
      <c r="O219" s="154">
        <v>9.4E-2</v>
      </c>
      <c r="P219" s="154">
        <f t="shared" si="41"/>
        <v>13.912000000000001</v>
      </c>
      <c r="Q219" s="154">
        <v>2.5999999999999998E-4</v>
      </c>
      <c r="R219" s="154">
        <f t="shared" si="42"/>
        <v>3.8479999999999993E-2</v>
      </c>
      <c r="S219" s="154">
        <v>0</v>
      </c>
      <c r="T219" s="155">
        <f t="shared" si="4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6" t="s">
        <v>149</v>
      </c>
      <c r="AT219" s="156" t="s">
        <v>145</v>
      </c>
      <c r="AU219" s="156" t="s">
        <v>150</v>
      </c>
      <c r="AY219" s="14" t="s">
        <v>142</v>
      </c>
      <c r="BE219" s="157">
        <f t="shared" si="44"/>
        <v>0</v>
      </c>
      <c r="BF219" s="157">
        <f t="shared" si="45"/>
        <v>516.52</v>
      </c>
      <c r="BG219" s="157">
        <f t="shared" si="46"/>
        <v>0</v>
      </c>
      <c r="BH219" s="157">
        <f t="shared" si="47"/>
        <v>0</v>
      </c>
      <c r="BI219" s="157">
        <f t="shared" si="48"/>
        <v>0</v>
      </c>
      <c r="BJ219" s="14" t="s">
        <v>150</v>
      </c>
      <c r="BK219" s="157">
        <f t="shared" si="49"/>
        <v>516.52</v>
      </c>
      <c r="BL219" s="14" t="s">
        <v>149</v>
      </c>
      <c r="BM219" s="156" t="s">
        <v>492</v>
      </c>
    </row>
    <row r="220" spans="1:65" s="2" customFormat="1" ht="24.2" customHeight="1">
      <c r="A220" s="26"/>
      <c r="B220" s="144"/>
      <c r="C220" s="145" t="s">
        <v>493</v>
      </c>
      <c r="D220" s="172" t="s">
        <v>145</v>
      </c>
      <c r="E220" s="146" t="s">
        <v>494</v>
      </c>
      <c r="F220" s="147" t="s">
        <v>495</v>
      </c>
      <c r="G220" s="148" t="s">
        <v>217</v>
      </c>
      <c r="H220" s="149">
        <v>148</v>
      </c>
      <c r="I220" s="150">
        <v>12.82</v>
      </c>
      <c r="J220" s="150">
        <f t="shared" si="40"/>
        <v>1897.36</v>
      </c>
      <c r="K220" s="151"/>
      <c r="L220" s="27"/>
      <c r="M220" s="152" t="s">
        <v>1</v>
      </c>
      <c r="N220" s="153" t="s">
        <v>42</v>
      </c>
      <c r="O220" s="154">
        <v>0.27300000000000002</v>
      </c>
      <c r="P220" s="154">
        <f t="shared" si="41"/>
        <v>40.404000000000003</v>
      </c>
      <c r="Q220" s="154">
        <v>1.01E-3</v>
      </c>
      <c r="R220" s="154">
        <f t="shared" si="42"/>
        <v>0.14948</v>
      </c>
      <c r="S220" s="154">
        <v>0</v>
      </c>
      <c r="T220" s="155">
        <f t="shared" si="4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6" t="s">
        <v>149</v>
      </c>
      <c r="AT220" s="156" t="s">
        <v>145</v>
      </c>
      <c r="AU220" s="156" t="s">
        <v>150</v>
      </c>
      <c r="AY220" s="14" t="s">
        <v>142</v>
      </c>
      <c r="BE220" s="157">
        <f t="shared" si="44"/>
        <v>0</v>
      </c>
      <c r="BF220" s="157">
        <f t="shared" si="45"/>
        <v>1897.36</v>
      </c>
      <c r="BG220" s="157">
        <f t="shared" si="46"/>
        <v>0</v>
      </c>
      <c r="BH220" s="157">
        <f t="shared" si="47"/>
        <v>0</v>
      </c>
      <c r="BI220" s="157">
        <f t="shared" si="48"/>
        <v>0</v>
      </c>
      <c r="BJ220" s="14" t="s">
        <v>150</v>
      </c>
      <c r="BK220" s="157">
        <f t="shared" si="49"/>
        <v>1897.36</v>
      </c>
      <c r="BL220" s="14" t="s">
        <v>149</v>
      </c>
      <c r="BM220" s="156" t="s">
        <v>496</v>
      </c>
    </row>
    <row r="221" spans="1:65" s="2" customFormat="1" ht="21.75" customHeight="1">
      <c r="A221" s="26"/>
      <c r="B221" s="144"/>
      <c r="C221" s="145" t="s">
        <v>497</v>
      </c>
      <c r="D221" s="172" t="s">
        <v>145</v>
      </c>
      <c r="E221" s="146" t="s">
        <v>498</v>
      </c>
      <c r="F221" s="147" t="s">
        <v>499</v>
      </c>
      <c r="G221" s="148" t="s">
        <v>303</v>
      </c>
      <c r="H221" s="149">
        <v>3</v>
      </c>
      <c r="I221" s="150">
        <v>101.2</v>
      </c>
      <c r="J221" s="150">
        <f t="shared" si="40"/>
        <v>303.60000000000002</v>
      </c>
      <c r="K221" s="151"/>
      <c r="L221" s="27"/>
      <c r="M221" s="152" t="s">
        <v>1</v>
      </c>
      <c r="N221" s="153" t="s">
        <v>42</v>
      </c>
      <c r="O221" s="154">
        <v>1.6E-2</v>
      </c>
      <c r="P221" s="154">
        <f t="shared" si="41"/>
        <v>4.8000000000000001E-2</v>
      </c>
      <c r="Q221" s="154">
        <v>1.0000000000000001E-5</v>
      </c>
      <c r="R221" s="154">
        <f t="shared" si="42"/>
        <v>3.0000000000000004E-5</v>
      </c>
      <c r="S221" s="154">
        <v>2.1000000000000001E-4</v>
      </c>
      <c r="T221" s="155">
        <f t="shared" si="43"/>
        <v>6.3000000000000003E-4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6" t="s">
        <v>149</v>
      </c>
      <c r="AT221" s="156" t="s">
        <v>145</v>
      </c>
      <c r="AU221" s="156" t="s">
        <v>150</v>
      </c>
      <c r="AY221" s="14" t="s">
        <v>142</v>
      </c>
      <c r="BE221" s="157">
        <f t="shared" si="44"/>
        <v>0</v>
      </c>
      <c r="BF221" s="157">
        <f t="shared" si="45"/>
        <v>303.60000000000002</v>
      </c>
      <c r="BG221" s="157">
        <f t="shared" si="46"/>
        <v>0</v>
      </c>
      <c r="BH221" s="157">
        <f t="shared" si="47"/>
        <v>0</v>
      </c>
      <c r="BI221" s="157">
        <f t="shared" si="48"/>
        <v>0</v>
      </c>
      <c r="BJ221" s="14" t="s">
        <v>150</v>
      </c>
      <c r="BK221" s="157">
        <f t="shared" si="49"/>
        <v>303.60000000000002</v>
      </c>
      <c r="BL221" s="14" t="s">
        <v>149</v>
      </c>
      <c r="BM221" s="156" t="s">
        <v>500</v>
      </c>
    </row>
    <row r="222" spans="1:65" s="2" customFormat="1" ht="21.75" customHeight="1">
      <c r="A222" s="26"/>
      <c r="B222" s="144"/>
      <c r="C222" s="145" t="s">
        <v>501</v>
      </c>
      <c r="D222" s="172" t="s">
        <v>145</v>
      </c>
      <c r="E222" s="146" t="s">
        <v>502</v>
      </c>
      <c r="F222" s="147" t="s">
        <v>503</v>
      </c>
      <c r="G222" s="148" t="s">
        <v>303</v>
      </c>
      <c r="H222" s="149">
        <v>2</v>
      </c>
      <c r="I222" s="150">
        <v>112.2</v>
      </c>
      <c r="J222" s="150">
        <f t="shared" si="40"/>
        <v>224.4</v>
      </c>
      <c r="K222" s="151"/>
      <c r="L222" s="27"/>
      <c r="M222" s="152" t="s">
        <v>1</v>
      </c>
      <c r="N222" s="153" t="s">
        <v>42</v>
      </c>
      <c r="O222" s="154">
        <v>1.6E-2</v>
      </c>
      <c r="P222" s="154">
        <f t="shared" si="41"/>
        <v>3.2000000000000001E-2</v>
      </c>
      <c r="Q222" s="154">
        <v>1.0000000000000001E-5</v>
      </c>
      <c r="R222" s="154">
        <f t="shared" si="42"/>
        <v>2.0000000000000002E-5</v>
      </c>
      <c r="S222" s="154">
        <v>2.1000000000000001E-4</v>
      </c>
      <c r="T222" s="155">
        <f t="shared" si="43"/>
        <v>4.2000000000000002E-4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6" t="s">
        <v>149</v>
      </c>
      <c r="AT222" s="156" t="s">
        <v>145</v>
      </c>
      <c r="AU222" s="156" t="s">
        <v>150</v>
      </c>
      <c r="AY222" s="14" t="s">
        <v>142</v>
      </c>
      <c r="BE222" s="157">
        <f t="shared" si="44"/>
        <v>0</v>
      </c>
      <c r="BF222" s="157">
        <f t="shared" si="45"/>
        <v>224.4</v>
      </c>
      <c r="BG222" s="157">
        <f t="shared" si="46"/>
        <v>0</v>
      </c>
      <c r="BH222" s="157">
        <f t="shared" si="47"/>
        <v>0</v>
      </c>
      <c r="BI222" s="157">
        <f t="shared" si="48"/>
        <v>0</v>
      </c>
      <c r="BJ222" s="14" t="s">
        <v>150</v>
      </c>
      <c r="BK222" s="157">
        <f t="shared" si="49"/>
        <v>224.4</v>
      </c>
      <c r="BL222" s="14" t="s">
        <v>149</v>
      </c>
      <c r="BM222" s="156" t="s">
        <v>504</v>
      </c>
    </row>
    <row r="223" spans="1:65" s="2" customFormat="1" ht="21.75" customHeight="1">
      <c r="A223" s="26"/>
      <c r="B223" s="144"/>
      <c r="C223" s="145" t="s">
        <v>505</v>
      </c>
      <c r="D223" s="172" t="s">
        <v>145</v>
      </c>
      <c r="E223" s="146" t="s">
        <v>506</v>
      </c>
      <c r="F223" s="147" t="s">
        <v>507</v>
      </c>
      <c r="G223" s="148" t="s">
        <v>303</v>
      </c>
      <c r="H223" s="149">
        <v>1</v>
      </c>
      <c r="I223" s="150">
        <v>143</v>
      </c>
      <c r="J223" s="150">
        <f t="shared" si="40"/>
        <v>143</v>
      </c>
      <c r="K223" s="151"/>
      <c r="L223" s="27"/>
      <c r="M223" s="152" t="s">
        <v>1</v>
      </c>
      <c r="N223" s="153" t="s">
        <v>42</v>
      </c>
      <c r="O223" s="154">
        <v>1.6E-2</v>
      </c>
      <c r="P223" s="154">
        <f t="shared" si="41"/>
        <v>1.6E-2</v>
      </c>
      <c r="Q223" s="154">
        <v>1.0000000000000001E-5</v>
      </c>
      <c r="R223" s="154">
        <f t="shared" si="42"/>
        <v>1.0000000000000001E-5</v>
      </c>
      <c r="S223" s="154">
        <v>2.1000000000000001E-4</v>
      </c>
      <c r="T223" s="155">
        <f t="shared" si="43"/>
        <v>2.1000000000000001E-4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6" t="s">
        <v>149</v>
      </c>
      <c r="AT223" s="156" t="s">
        <v>145</v>
      </c>
      <c r="AU223" s="156" t="s">
        <v>150</v>
      </c>
      <c r="AY223" s="14" t="s">
        <v>142</v>
      </c>
      <c r="BE223" s="157">
        <f t="shared" si="44"/>
        <v>0</v>
      </c>
      <c r="BF223" s="157">
        <f t="shared" si="45"/>
        <v>143</v>
      </c>
      <c r="BG223" s="157">
        <f t="shared" si="46"/>
        <v>0</v>
      </c>
      <c r="BH223" s="157">
        <f t="shared" si="47"/>
        <v>0</v>
      </c>
      <c r="BI223" s="157">
        <f t="shared" si="48"/>
        <v>0</v>
      </c>
      <c r="BJ223" s="14" t="s">
        <v>150</v>
      </c>
      <c r="BK223" s="157">
        <f t="shared" si="49"/>
        <v>143</v>
      </c>
      <c r="BL223" s="14" t="s">
        <v>149</v>
      </c>
      <c r="BM223" s="156" t="s">
        <v>508</v>
      </c>
    </row>
    <row r="224" spans="1:65" s="2" customFormat="1" ht="16.5" customHeight="1">
      <c r="A224" s="26"/>
      <c r="B224" s="144"/>
      <c r="C224" s="145" t="s">
        <v>509</v>
      </c>
      <c r="D224" s="172" t="s">
        <v>145</v>
      </c>
      <c r="E224" s="146" t="s">
        <v>510</v>
      </c>
      <c r="F224" s="147" t="s">
        <v>511</v>
      </c>
      <c r="G224" s="148" t="s">
        <v>512</v>
      </c>
      <c r="H224" s="149">
        <v>1</v>
      </c>
      <c r="I224" s="150">
        <v>24.68</v>
      </c>
      <c r="J224" s="150">
        <f t="shared" si="40"/>
        <v>24.68</v>
      </c>
      <c r="K224" s="151"/>
      <c r="L224" s="27"/>
      <c r="M224" s="152" t="s">
        <v>1</v>
      </c>
      <c r="N224" s="153" t="s">
        <v>42</v>
      </c>
      <c r="O224" s="154">
        <v>1.6E-2</v>
      </c>
      <c r="P224" s="154">
        <f t="shared" si="41"/>
        <v>1.6E-2</v>
      </c>
      <c r="Q224" s="154">
        <v>1.0000000000000001E-5</v>
      </c>
      <c r="R224" s="154">
        <f t="shared" si="42"/>
        <v>1.0000000000000001E-5</v>
      </c>
      <c r="S224" s="154">
        <v>2.1000000000000001E-4</v>
      </c>
      <c r="T224" s="155">
        <f t="shared" si="43"/>
        <v>2.1000000000000001E-4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6" t="s">
        <v>149</v>
      </c>
      <c r="AT224" s="156" t="s">
        <v>145</v>
      </c>
      <c r="AU224" s="156" t="s">
        <v>150</v>
      </c>
      <c r="AY224" s="14" t="s">
        <v>142</v>
      </c>
      <c r="BE224" s="157">
        <f t="shared" si="44"/>
        <v>0</v>
      </c>
      <c r="BF224" s="157">
        <f t="shared" si="45"/>
        <v>24.68</v>
      </c>
      <c r="BG224" s="157">
        <f t="shared" si="46"/>
        <v>0</v>
      </c>
      <c r="BH224" s="157">
        <f t="shared" si="47"/>
        <v>0</v>
      </c>
      <c r="BI224" s="157">
        <f t="shared" si="48"/>
        <v>0</v>
      </c>
      <c r="BJ224" s="14" t="s">
        <v>150</v>
      </c>
      <c r="BK224" s="157">
        <f t="shared" si="49"/>
        <v>24.68</v>
      </c>
      <c r="BL224" s="14" t="s">
        <v>149</v>
      </c>
      <c r="BM224" s="156" t="s">
        <v>513</v>
      </c>
    </row>
    <row r="225" spans="1:65" s="12" customFormat="1" ht="22.9" customHeight="1">
      <c r="B225" s="132"/>
      <c r="D225" s="133" t="s">
        <v>75</v>
      </c>
      <c r="E225" s="142" t="s">
        <v>514</v>
      </c>
      <c r="F225" s="142" t="s">
        <v>515</v>
      </c>
      <c r="J225" s="143">
        <f>BK225</f>
        <v>6595.9999999999991</v>
      </c>
      <c r="L225" s="132"/>
      <c r="M225" s="136"/>
      <c r="N225" s="137"/>
      <c r="O225" s="137"/>
      <c r="P225" s="138">
        <f>SUM(P226:P228)</f>
        <v>0</v>
      </c>
      <c r="Q225" s="137"/>
      <c r="R225" s="138">
        <f>SUM(R226:R228)</f>
        <v>0</v>
      </c>
      <c r="S225" s="137"/>
      <c r="T225" s="139">
        <f>SUM(T226:T228)</f>
        <v>0</v>
      </c>
      <c r="AR225" s="133" t="s">
        <v>84</v>
      </c>
      <c r="AT225" s="140" t="s">
        <v>75</v>
      </c>
      <c r="AU225" s="140" t="s">
        <v>84</v>
      </c>
      <c r="AY225" s="133" t="s">
        <v>142</v>
      </c>
      <c r="BK225" s="141">
        <f>SUM(BK226:BK228)</f>
        <v>6595.9999999999991</v>
      </c>
    </row>
    <row r="226" spans="1:65" s="2" customFormat="1" ht="33" customHeight="1">
      <c r="A226" s="26"/>
      <c r="B226" s="144"/>
      <c r="C226" s="145" t="s">
        <v>315</v>
      </c>
      <c r="D226" s="145" t="s">
        <v>145</v>
      </c>
      <c r="E226" s="146" t="s">
        <v>516</v>
      </c>
      <c r="F226" s="147" t="s">
        <v>517</v>
      </c>
      <c r="G226" s="148" t="s">
        <v>167</v>
      </c>
      <c r="H226" s="149">
        <v>760.92899999999997</v>
      </c>
      <c r="I226" s="150">
        <v>8.3699999999999992</v>
      </c>
      <c r="J226" s="150">
        <f>ROUND(I226*H226,2)</f>
        <v>6368.98</v>
      </c>
      <c r="K226" s="151"/>
      <c r="L226" s="27"/>
      <c r="M226" s="152" t="s">
        <v>1</v>
      </c>
      <c r="N226" s="153" t="s">
        <v>42</v>
      </c>
      <c r="O226" s="154">
        <v>0</v>
      </c>
      <c r="P226" s="154">
        <f>O226*H226</f>
        <v>0</v>
      </c>
      <c r="Q226" s="154">
        <v>0</v>
      </c>
      <c r="R226" s="154">
        <f>Q226*H226</f>
        <v>0</v>
      </c>
      <c r="S226" s="154">
        <v>0</v>
      </c>
      <c r="T226" s="155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6" t="s">
        <v>149</v>
      </c>
      <c r="AT226" s="156" t="s">
        <v>145</v>
      </c>
      <c r="AU226" s="156" t="s">
        <v>150</v>
      </c>
      <c r="AY226" s="14" t="s">
        <v>142</v>
      </c>
      <c r="BE226" s="157">
        <f>IF(N226="základná",J226,0)</f>
        <v>0</v>
      </c>
      <c r="BF226" s="157">
        <f>IF(N226="znížená",J226,0)</f>
        <v>6368.98</v>
      </c>
      <c r="BG226" s="157">
        <f>IF(N226="zákl. prenesená",J226,0)</f>
        <v>0</v>
      </c>
      <c r="BH226" s="157">
        <f>IF(N226="zníž. prenesená",J226,0)</f>
        <v>0</v>
      </c>
      <c r="BI226" s="157">
        <f>IF(N226="nulová",J226,0)</f>
        <v>0</v>
      </c>
      <c r="BJ226" s="14" t="s">
        <v>150</v>
      </c>
      <c r="BK226" s="157">
        <f>ROUND(I226*H226,2)</f>
        <v>6368.98</v>
      </c>
      <c r="BL226" s="14" t="s">
        <v>149</v>
      </c>
      <c r="BM226" s="156" t="s">
        <v>518</v>
      </c>
    </row>
    <row r="227" spans="1:65" s="2" customFormat="1" ht="33" customHeight="1">
      <c r="A227" s="26"/>
      <c r="B227" s="144"/>
      <c r="C227" s="145" t="s">
        <v>519</v>
      </c>
      <c r="D227" s="174" t="s">
        <v>145</v>
      </c>
      <c r="E227" s="146" t="s">
        <v>516</v>
      </c>
      <c r="F227" s="147" t="s">
        <v>517</v>
      </c>
      <c r="G227" s="148" t="s">
        <v>167</v>
      </c>
      <c r="H227" s="149">
        <v>26.437999999999999</v>
      </c>
      <c r="I227" s="150">
        <v>8.3699999999999992</v>
      </c>
      <c r="J227" s="150">
        <f>ROUND(I227*H227,2)</f>
        <v>221.29</v>
      </c>
      <c r="K227" s="151"/>
      <c r="L227" s="27"/>
      <c r="M227" s="152" t="s">
        <v>1</v>
      </c>
      <c r="N227" s="153" t="s">
        <v>42</v>
      </c>
      <c r="O227" s="154">
        <v>0</v>
      </c>
      <c r="P227" s="154">
        <f>O227*H227</f>
        <v>0</v>
      </c>
      <c r="Q227" s="154">
        <v>0</v>
      </c>
      <c r="R227" s="154">
        <f>Q227*H227</f>
        <v>0</v>
      </c>
      <c r="S227" s="154">
        <v>0</v>
      </c>
      <c r="T227" s="155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6" t="s">
        <v>149</v>
      </c>
      <c r="AT227" s="156" t="s">
        <v>145</v>
      </c>
      <c r="AU227" s="156" t="s">
        <v>150</v>
      </c>
      <c r="AY227" s="14" t="s">
        <v>142</v>
      </c>
      <c r="BE227" s="157">
        <f>IF(N227="základná",J227,0)</f>
        <v>0</v>
      </c>
      <c r="BF227" s="157">
        <f>IF(N227="znížená",J227,0)</f>
        <v>221.29</v>
      </c>
      <c r="BG227" s="157">
        <f>IF(N227="zákl. prenesená",J227,0)</f>
        <v>0</v>
      </c>
      <c r="BH227" s="157">
        <f>IF(N227="zníž. prenesená",J227,0)</f>
        <v>0</v>
      </c>
      <c r="BI227" s="157">
        <f>IF(N227="nulová",J227,0)</f>
        <v>0</v>
      </c>
      <c r="BJ227" s="14" t="s">
        <v>150</v>
      </c>
      <c r="BK227" s="157">
        <f>ROUND(I227*H227,2)</f>
        <v>221.29</v>
      </c>
      <c r="BL227" s="14" t="s">
        <v>149</v>
      </c>
      <c r="BM227" s="156" t="s">
        <v>520</v>
      </c>
    </row>
    <row r="228" spans="1:65" s="2" customFormat="1" ht="33" customHeight="1">
      <c r="A228" s="26"/>
      <c r="B228" s="144"/>
      <c r="C228" s="145" t="s">
        <v>521</v>
      </c>
      <c r="D228" s="174" t="s">
        <v>145</v>
      </c>
      <c r="E228" s="146" t="s">
        <v>516</v>
      </c>
      <c r="F228" s="147" t="s">
        <v>517</v>
      </c>
      <c r="G228" s="148" t="s">
        <v>167</v>
      </c>
      <c r="H228" s="149">
        <v>0.68500000000000005</v>
      </c>
      <c r="I228" s="150">
        <v>8.3699999999999992</v>
      </c>
      <c r="J228" s="150">
        <f>ROUND(I228*H228,2)</f>
        <v>5.73</v>
      </c>
      <c r="K228" s="151"/>
      <c r="L228" s="27"/>
      <c r="M228" s="152" t="s">
        <v>1</v>
      </c>
      <c r="N228" s="153" t="s">
        <v>42</v>
      </c>
      <c r="O228" s="154">
        <v>0</v>
      </c>
      <c r="P228" s="154">
        <f>O228*H228</f>
        <v>0</v>
      </c>
      <c r="Q228" s="154">
        <v>0</v>
      </c>
      <c r="R228" s="154">
        <f>Q228*H228</f>
        <v>0</v>
      </c>
      <c r="S228" s="154">
        <v>0</v>
      </c>
      <c r="T228" s="155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6" t="s">
        <v>149</v>
      </c>
      <c r="AT228" s="156" t="s">
        <v>145</v>
      </c>
      <c r="AU228" s="156" t="s">
        <v>150</v>
      </c>
      <c r="AY228" s="14" t="s">
        <v>142</v>
      </c>
      <c r="BE228" s="157">
        <f>IF(N228="základná",J228,0)</f>
        <v>0</v>
      </c>
      <c r="BF228" s="157">
        <f>IF(N228="znížená",J228,0)</f>
        <v>5.73</v>
      </c>
      <c r="BG228" s="157">
        <f>IF(N228="zákl. prenesená",J228,0)</f>
        <v>0</v>
      </c>
      <c r="BH228" s="157">
        <f>IF(N228="zníž. prenesená",J228,0)</f>
        <v>0</v>
      </c>
      <c r="BI228" s="157">
        <f>IF(N228="nulová",J228,0)</f>
        <v>0</v>
      </c>
      <c r="BJ228" s="14" t="s">
        <v>150</v>
      </c>
      <c r="BK228" s="157">
        <f>ROUND(I228*H228,2)</f>
        <v>5.73</v>
      </c>
      <c r="BL228" s="14" t="s">
        <v>149</v>
      </c>
      <c r="BM228" s="156" t="s">
        <v>522</v>
      </c>
    </row>
    <row r="229" spans="1:65" s="12" customFormat="1" ht="25.9" customHeight="1">
      <c r="B229" s="132"/>
      <c r="D229" s="133" t="s">
        <v>75</v>
      </c>
      <c r="E229" s="134" t="s">
        <v>188</v>
      </c>
      <c r="F229" s="134" t="s">
        <v>189</v>
      </c>
      <c r="J229" s="135">
        <f>BK229</f>
        <v>268809.49000000005</v>
      </c>
      <c r="L229" s="132"/>
      <c r="M229" s="136"/>
      <c r="N229" s="137"/>
      <c r="O229" s="137"/>
      <c r="P229" s="138">
        <f>P230+P252+P262+P280+P287+P294+P299+P327+P335+P347+P353+P366+P374+P383</f>
        <v>396.33020244999994</v>
      </c>
      <c r="Q229" s="137"/>
      <c r="R229" s="138">
        <f>R230+R252+R262+R280+R287+R294+R299+R327+R335+R347+R353+R366+R374+R383</f>
        <v>10.748196644</v>
      </c>
      <c r="S229" s="137"/>
      <c r="T229" s="139">
        <f>T230+T252+T262+T280+T287+T294+T299+T327+T335+T347+T353+T366+T374+T383</f>
        <v>0</v>
      </c>
      <c r="AR229" s="133" t="s">
        <v>150</v>
      </c>
      <c r="AT229" s="140" t="s">
        <v>75</v>
      </c>
      <c r="AU229" s="140" t="s">
        <v>76</v>
      </c>
      <c r="AY229" s="133" t="s">
        <v>142</v>
      </c>
      <c r="BK229" s="141">
        <f>BK230+BK252+BK262+BK280+BK287+BK294+BK299+BK327+BK335+BK347+BK353+BK366+BK374+BK383</f>
        <v>268809.49000000005</v>
      </c>
    </row>
    <row r="230" spans="1:65" s="12" customFormat="1" ht="22.9" customHeight="1">
      <c r="B230" s="132"/>
      <c r="D230" s="133" t="s">
        <v>75</v>
      </c>
      <c r="E230" s="142" t="s">
        <v>523</v>
      </c>
      <c r="F230" s="142" t="s">
        <v>524</v>
      </c>
      <c r="J230" s="143">
        <f>BK230</f>
        <v>6005.6399999999994</v>
      </c>
      <c r="L230" s="132"/>
      <c r="M230" s="136"/>
      <c r="N230" s="137"/>
      <c r="O230" s="137"/>
      <c r="P230" s="138">
        <f>SUM(P231:P251)</f>
        <v>8.3351664000000003</v>
      </c>
      <c r="Q230" s="137"/>
      <c r="R230" s="138">
        <f>SUM(R231:R251)</f>
        <v>0.20819499999999996</v>
      </c>
      <c r="S230" s="137"/>
      <c r="T230" s="139">
        <f>SUM(T231:T251)</f>
        <v>0</v>
      </c>
      <c r="AR230" s="133" t="s">
        <v>150</v>
      </c>
      <c r="AT230" s="140" t="s">
        <v>75</v>
      </c>
      <c r="AU230" s="140" t="s">
        <v>84</v>
      </c>
      <c r="AY230" s="133" t="s">
        <v>142</v>
      </c>
      <c r="BK230" s="141">
        <f>SUM(BK231:BK251)</f>
        <v>6005.6399999999994</v>
      </c>
    </row>
    <row r="231" spans="1:65" s="2" customFormat="1" ht="24.2" customHeight="1">
      <c r="A231" s="26"/>
      <c r="B231" s="144"/>
      <c r="C231" s="145" t="s">
        <v>525</v>
      </c>
      <c r="D231" s="172" t="s">
        <v>145</v>
      </c>
      <c r="E231" s="146" t="s">
        <v>526</v>
      </c>
      <c r="F231" s="147" t="s">
        <v>527</v>
      </c>
      <c r="G231" s="148" t="s">
        <v>153</v>
      </c>
      <c r="H231" s="149">
        <v>8.64</v>
      </c>
      <c r="I231" s="150">
        <v>0.26</v>
      </c>
      <c r="J231" s="150">
        <f t="shared" ref="J231:J251" si="50">ROUND(I231*H231,2)</f>
        <v>2.25</v>
      </c>
      <c r="K231" s="151"/>
      <c r="L231" s="27"/>
      <c r="M231" s="152" t="s">
        <v>1</v>
      </c>
      <c r="N231" s="153" t="s">
        <v>42</v>
      </c>
      <c r="O231" s="154">
        <v>1.303E-2</v>
      </c>
      <c r="P231" s="154">
        <f t="shared" ref="P231:P251" si="51">O231*H231</f>
        <v>0.1125792</v>
      </c>
      <c r="Q231" s="154">
        <v>0</v>
      </c>
      <c r="R231" s="154">
        <f t="shared" ref="R231:R251" si="52">Q231*H231</f>
        <v>0</v>
      </c>
      <c r="S231" s="154">
        <v>0</v>
      </c>
      <c r="T231" s="155">
        <f t="shared" ref="T231:T251" si="53"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6" t="s">
        <v>175</v>
      </c>
      <c r="AT231" s="156" t="s">
        <v>145</v>
      </c>
      <c r="AU231" s="156" t="s">
        <v>150</v>
      </c>
      <c r="AY231" s="14" t="s">
        <v>142</v>
      </c>
      <c r="BE231" s="157">
        <f t="shared" ref="BE231:BE251" si="54">IF(N231="základná",J231,0)</f>
        <v>0</v>
      </c>
      <c r="BF231" s="157">
        <f t="shared" ref="BF231:BF251" si="55">IF(N231="znížená",J231,0)</f>
        <v>2.25</v>
      </c>
      <c r="BG231" s="157">
        <f t="shared" ref="BG231:BG251" si="56">IF(N231="zákl. prenesená",J231,0)</f>
        <v>0</v>
      </c>
      <c r="BH231" s="157">
        <f t="shared" ref="BH231:BH251" si="57">IF(N231="zníž. prenesená",J231,0)</f>
        <v>0</v>
      </c>
      <c r="BI231" s="157">
        <f t="shared" ref="BI231:BI251" si="58">IF(N231="nulová",J231,0)</f>
        <v>0</v>
      </c>
      <c r="BJ231" s="14" t="s">
        <v>150</v>
      </c>
      <c r="BK231" s="157">
        <f t="shared" ref="BK231:BK251" si="59">ROUND(I231*H231,2)</f>
        <v>2.25</v>
      </c>
      <c r="BL231" s="14" t="s">
        <v>175</v>
      </c>
      <c r="BM231" s="156" t="s">
        <v>528</v>
      </c>
    </row>
    <row r="232" spans="1:65" s="2" customFormat="1" ht="24.2" customHeight="1">
      <c r="A232" s="26"/>
      <c r="B232" s="144"/>
      <c r="C232" s="162" t="s">
        <v>529</v>
      </c>
      <c r="D232" s="173" t="s">
        <v>281</v>
      </c>
      <c r="E232" s="163" t="s">
        <v>530</v>
      </c>
      <c r="F232" s="164" t="s">
        <v>531</v>
      </c>
      <c r="G232" s="165" t="s">
        <v>532</v>
      </c>
      <c r="H232" s="166">
        <v>4.32</v>
      </c>
      <c r="I232" s="167">
        <v>4.45</v>
      </c>
      <c r="J232" s="167">
        <f t="shared" si="50"/>
        <v>19.22</v>
      </c>
      <c r="K232" s="168"/>
      <c r="L232" s="169"/>
      <c r="M232" s="170" t="s">
        <v>1</v>
      </c>
      <c r="N232" s="171" t="s">
        <v>42</v>
      </c>
      <c r="O232" s="154">
        <v>0</v>
      </c>
      <c r="P232" s="154">
        <f t="shared" si="51"/>
        <v>0</v>
      </c>
      <c r="Q232" s="154">
        <v>1E-3</v>
      </c>
      <c r="R232" s="154">
        <f t="shared" si="52"/>
        <v>4.3200000000000001E-3</v>
      </c>
      <c r="S232" s="154">
        <v>0</v>
      </c>
      <c r="T232" s="155">
        <f t="shared" si="5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6" t="s">
        <v>208</v>
      </c>
      <c r="AT232" s="156" t="s">
        <v>281</v>
      </c>
      <c r="AU232" s="156" t="s">
        <v>150</v>
      </c>
      <c r="AY232" s="14" t="s">
        <v>142</v>
      </c>
      <c r="BE232" s="157">
        <f t="shared" si="54"/>
        <v>0</v>
      </c>
      <c r="BF232" s="157">
        <f t="shared" si="55"/>
        <v>19.22</v>
      </c>
      <c r="BG232" s="157">
        <f t="shared" si="56"/>
        <v>0</v>
      </c>
      <c r="BH232" s="157">
        <f t="shared" si="57"/>
        <v>0</v>
      </c>
      <c r="BI232" s="157">
        <f t="shared" si="58"/>
        <v>0</v>
      </c>
      <c r="BJ232" s="14" t="s">
        <v>150</v>
      </c>
      <c r="BK232" s="157">
        <f t="shared" si="59"/>
        <v>19.22</v>
      </c>
      <c r="BL232" s="14" t="s">
        <v>175</v>
      </c>
      <c r="BM232" s="156" t="s">
        <v>533</v>
      </c>
    </row>
    <row r="233" spans="1:65" s="2" customFormat="1" ht="24.2" customHeight="1">
      <c r="A233" s="26"/>
      <c r="B233" s="144"/>
      <c r="C233" s="145" t="s">
        <v>534</v>
      </c>
      <c r="D233" s="145" t="s">
        <v>145</v>
      </c>
      <c r="E233" s="146" t="s">
        <v>535</v>
      </c>
      <c r="F233" s="147" t="s">
        <v>536</v>
      </c>
      <c r="G233" s="148" t="s">
        <v>153</v>
      </c>
      <c r="H233" s="149">
        <v>488.71</v>
      </c>
      <c r="I233" s="150">
        <v>0.32</v>
      </c>
      <c r="J233" s="150">
        <f t="shared" si="50"/>
        <v>156.38999999999999</v>
      </c>
      <c r="K233" s="151"/>
      <c r="L233" s="27"/>
      <c r="M233" s="152" t="s">
        <v>1</v>
      </c>
      <c r="N233" s="153" t="s">
        <v>42</v>
      </c>
      <c r="O233" s="154">
        <v>0</v>
      </c>
      <c r="P233" s="154">
        <f t="shared" si="51"/>
        <v>0</v>
      </c>
      <c r="Q233" s="154">
        <v>0</v>
      </c>
      <c r="R233" s="154">
        <f t="shared" si="52"/>
        <v>0</v>
      </c>
      <c r="S233" s="154">
        <v>0</v>
      </c>
      <c r="T233" s="155">
        <f t="shared" si="5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6" t="s">
        <v>175</v>
      </c>
      <c r="AT233" s="156" t="s">
        <v>145</v>
      </c>
      <c r="AU233" s="156" t="s">
        <v>150</v>
      </c>
      <c r="AY233" s="14" t="s">
        <v>142</v>
      </c>
      <c r="BE233" s="157">
        <f t="shared" si="54"/>
        <v>0</v>
      </c>
      <c r="BF233" s="157">
        <f t="shared" si="55"/>
        <v>156.38999999999999</v>
      </c>
      <c r="BG233" s="157">
        <f t="shared" si="56"/>
        <v>0</v>
      </c>
      <c r="BH233" s="157">
        <f t="shared" si="57"/>
        <v>0</v>
      </c>
      <c r="BI233" s="157">
        <f t="shared" si="58"/>
        <v>0</v>
      </c>
      <c r="BJ233" s="14" t="s">
        <v>150</v>
      </c>
      <c r="BK233" s="157">
        <f t="shared" si="59"/>
        <v>156.38999999999999</v>
      </c>
      <c r="BL233" s="14" t="s">
        <v>175</v>
      </c>
      <c r="BM233" s="156" t="s">
        <v>537</v>
      </c>
    </row>
    <row r="234" spans="1:65" s="2" customFormat="1" ht="16.5" customHeight="1">
      <c r="A234" s="26"/>
      <c r="B234" s="144"/>
      <c r="C234" s="162" t="s">
        <v>318</v>
      </c>
      <c r="D234" s="162" t="s">
        <v>281</v>
      </c>
      <c r="E234" s="163" t="s">
        <v>538</v>
      </c>
      <c r="F234" s="164" t="s">
        <v>539</v>
      </c>
      <c r="G234" s="165" t="s">
        <v>167</v>
      </c>
      <c r="H234" s="166">
        <v>0.36699999999999999</v>
      </c>
      <c r="I234" s="167">
        <v>2220</v>
      </c>
      <c r="J234" s="167">
        <f t="shared" si="50"/>
        <v>814.74</v>
      </c>
      <c r="K234" s="168"/>
      <c r="L234" s="169"/>
      <c r="M234" s="170" t="s">
        <v>1</v>
      </c>
      <c r="N234" s="171" t="s">
        <v>42</v>
      </c>
      <c r="O234" s="154">
        <v>0</v>
      </c>
      <c r="P234" s="154">
        <f t="shared" si="51"/>
        <v>0</v>
      </c>
      <c r="Q234" s="154">
        <v>0</v>
      </c>
      <c r="R234" s="154">
        <f t="shared" si="52"/>
        <v>0</v>
      </c>
      <c r="S234" s="154">
        <v>0</v>
      </c>
      <c r="T234" s="155">
        <f t="shared" si="5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6" t="s">
        <v>208</v>
      </c>
      <c r="AT234" s="156" t="s">
        <v>281</v>
      </c>
      <c r="AU234" s="156" t="s">
        <v>150</v>
      </c>
      <c r="AY234" s="14" t="s">
        <v>142</v>
      </c>
      <c r="BE234" s="157">
        <f t="shared" si="54"/>
        <v>0</v>
      </c>
      <c r="BF234" s="157">
        <f t="shared" si="55"/>
        <v>814.74</v>
      </c>
      <c r="BG234" s="157">
        <f t="shared" si="56"/>
        <v>0</v>
      </c>
      <c r="BH234" s="157">
        <f t="shared" si="57"/>
        <v>0</v>
      </c>
      <c r="BI234" s="157">
        <f t="shared" si="58"/>
        <v>0</v>
      </c>
      <c r="BJ234" s="14" t="s">
        <v>150</v>
      </c>
      <c r="BK234" s="157">
        <f t="shared" si="59"/>
        <v>814.74</v>
      </c>
      <c r="BL234" s="14" t="s">
        <v>175</v>
      </c>
      <c r="BM234" s="156" t="s">
        <v>540</v>
      </c>
    </row>
    <row r="235" spans="1:65" s="2" customFormat="1" ht="24.2" customHeight="1">
      <c r="A235" s="26"/>
      <c r="B235" s="144"/>
      <c r="C235" s="145" t="s">
        <v>541</v>
      </c>
      <c r="D235" s="172" t="s">
        <v>145</v>
      </c>
      <c r="E235" s="146" t="s">
        <v>542</v>
      </c>
      <c r="F235" s="147" t="s">
        <v>543</v>
      </c>
      <c r="G235" s="148" t="s">
        <v>153</v>
      </c>
      <c r="H235" s="149">
        <v>6.48</v>
      </c>
      <c r="I235" s="150">
        <v>0.32</v>
      </c>
      <c r="J235" s="150">
        <f t="shared" si="50"/>
        <v>2.0699999999999998</v>
      </c>
      <c r="K235" s="151"/>
      <c r="L235" s="27"/>
      <c r="M235" s="152" t="s">
        <v>1</v>
      </c>
      <c r="N235" s="153" t="s">
        <v>42</v>
      </c>
      <c r="O235" s="154">
        <v>1.6039999999999999E-2</v>
      </c>
      <c r="P235" s="154">
        <f t="shared" si="51"/>
        <v>0.1039392</v>
      </c>
      <c r="Q235" s="154">
        <v>0</v>
      </c>
      <c r="R235" s="154">
        <f t="shared" si="52"/>
        <v>0</v>
      </c>
      <c r="S235" s="154">
        <v>0</v>
      </c>
      <c r="T235" s="155">
        <f t="shared" si="5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6" t="s">
        <v>175</v>
      </c>
      <c r="AT235" s="156" t="s">
        <v>145</v>
      </c>
      <c r="AU235" s="156" t="s">
        <v>150</v>
      </c>
      <c r="AY235" s="14" t="s">
        <v>142</v>
      </c>
      <c r="BE235" s="157">
        <f t="shared" si="54"/>
        <v>0</v>
      </c>
      <c r="BF235" s="157">
        <f t="shared" si="55"/>
        <v>2.0699999999999998</v>
      </c>
      <c r="BG235" s="157">
        <f t="shared" si="56"/>
        <v>0</v>
      </c>
      <c r="BH235" s="157">
        <f t="shared" si="57"/>
        <v>0</v>
      </c>
      <c r="BI235" s="157">
        <f t="shared" si="58"/>
        <v>0</v>
      </c>
      <c r="BJ235" s="14" t="s">
        <v>150</v>
      </c>
      <c r="BK235" s="157">
        <f t="shared" si="59"/>
        <v>2.0699999999999998</v>
      </c>
      <c r="BL235" s="14" t="s">
        <v>175</v>
      </c>
      <c r="BM235" s="156" t="s">
        <v>544</v>
      </c>
    </row>
    <row r="236" spans="1:65" s="2" customFormat="1" ht="24.2" customHeight="1">
      <c r="A236" s="26"/>
      <c r="B236" s="144"/>
      <c r="C236" s="162" t="s">
        <v>545</v>
      </c>
      <c r="D236" s="173" t="s">
        <v>281</v>
      </c>
      <c r="E236" s="163" t="s">
        <v>530</v>
      </c>
      <c r="F236" s="164" t="s">
        <v>531</v>
      </c>
      <c r="G236" s="165" t="s">
        <v>532</v>
      </c>
      <c r="H236" s="166">
        <v>3.24</v>
      </c>
      <c r="I236" s="167">
        <v>4.45</v>
      </c>
      <c r="J236" s="167">
        <f t="shared" si="50"/>
        <v>14.42</v>
      </c>
      <c r="K236" s="168"/>
      <c r="L236" s="169"/>
      <c r="M236" s="170" t="s">
        <v>1</v>
      </c>
      <c r="N236" s="171" t="s">
        <v>42</v>
      </c>
      <c r="O236" s="154">
        <v>0</v>
      </c>
      <c r="P236" s="154">
        <f t="shared" si="51"/>
        <v>0</v>
      </c>
      <c r="Q236" s="154">
        <v>1E-3</v>
      </c>
      <c r="R236" s="154">
        <f t="shared" si="52"/>
        <v>3.2400000000000003E-3</v>
      </c>
      <c r="S236" s="154">
        <v>0</v>
      </c>
      <c r="T236" s="155">
        <f t="shared" si="5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6" t="s">
        <v>208</v>
      </c>
      <c r="AT236" s="156" t="s">
        <v>281</v>
      </c>
      <c r="AU236" s="156" t="s">
        <v>150</v>
      </c>
      <c r="AY236" s="14" t="s">
        <v>142</v>
      </c>
      <c r="BE236" s="157">
        <f t="shared" si="54"/>
        <v>0</v>
      </c>
      <c r="BF236" s="157">
        <f t="shared" si="55"/>
        <v>14.42</v>
      </c>
      <c r="BG236" s="157">
        <f t="shared" si="56"/>
        <v>0</v>
      </c>
      <c r="BH236" s="157">
        <f t="shared" si="57"/>
        <v>0</v>
      </c>
      <c r="BI236" s="157">
        <f t="shared" si="58"/>
        <v>0</v>
      </c>
      <c r="BJ236" s="14" t="s">
        <v>150</v>
      </c>
      <c r="BK236" s="157">
        <f t="shared" si="59"/>
        <v>14.42</v>
      </c>
      <c r="BL236" s="14" t="s">
        <v>175</v>
      </c>
      <c r="BM236" s="156" t="s">
        <v>546</v>
      </c>
    </row>
    <row r="237" spans="1:65" s="2" customFormat="1" ht="33" customHeight="1">
      <c r="A237" s="26"/>
      <c r="B237" s="144"/>
      <c r="C237" s="145" t="s">
        <v>547</v>
      </c>
      <c r="D237" s="172" t="s">
        <v>145</v>
      </c>
      <c r="E237" s="146" t="s">
        <v>548</v>
      </c>
      <c r="F237" s="147" t="s">
        <v>549</v>
      </c>
      <c r="G237" s="148" t="s">
        <v>153</v>
      </c>
      <c r="H237" s="149">
        <v>8.64</v>
      </c>
      <c r="I237" s="150">
        <v>2.71</v>
      </c>
      <c r="J237" s="150">
        <f t="shared" si="50"/>
        <v>23.41</v>
      </c>
      <c r="K237" s="151"/>
      <c r="L237" s="27"/>
      <c r="M237" s="152" t="s">
        <v>1</v>
      </c>
      <c r="N237" s="153" t="s">
        <v>42</v>
      </c>
      <c r="O237" s="154">
        <v>0.13400000000000001</v>
      </c>
      <c r="P237" s="154">
        <f t="shared" si="51"/>
        <v>1.1577600000000001</v>
      </c>
      <c r="Q237" s="154">
        <v>0</v>
      </c>
      <c r="R237" s="154">
        <f t="shared" si="52"/>
        <v>0</v>
      </c>
      <c r="S237" s="154">
        <v>0</v>
      </c>
      <c r="T237" s="155">
        <f t="shared" si="5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6" t="s">
        <v>175</v>
      </c>
      <c r="AT237" s="156" t="s">
        <v>145</v>
      </c>
      <c r="AU237" s="156" t="s">
        <v>150</v>
      </c>
      <c r="AY237" s="14" t="s">
        <v>142</v>
      </c>
      <c r="BE237" s="157">
        <f t="shared" si="54"/>
        <v>0</v>
      </c>
      <c r="BF237" s="157">
        <f t="shared" si="55"/>
        <v>23.41</v>
      </c>
      <c r="BG237" s="157">
        <f t="shared" si="56"/>
        <v>0</v>
      </c>
      <c r="BH237" s="157">
        <f t="shared" si="57"/>
        <v>0</v>
      </c>
      <c r="BI237" s="157">
        <f t="shared" si="58"/>
        <v>0</v>
      </c>
      <c r="BJ237" s="14" t="s">
        <v>150</v>
      </c>
      <c r="BK237" s="157">
        <f t="shared" si="59"/>
        <v>23.41</v>
      </c>
      <c r="BL237" s="14" t="s">
        <v>175</v>
      </c>
      <c r="BM237" s="156" t="s">
        <v>550</v>
      </c>
    </row>
    <row r="238" spans="1:65" s="2" customFormat="1" ht="37.9" customHeight="1">
      <c r="A238" s="26"/>
      <c r="B238" s="144"/>
      <c r="C238" s="162" t="s">
        <v>551</v>
      </c>
      <c r="D238" s="173" t="s">
        <v>281</v>
      </c>
      <c r="E238" s="163" t="s">
        <v>552</v>
      </c>
      <c r="F238" s="164" t="s">
        <v>553</v>
      </c>
      <c r="G238" s="165" t="s">
        <v>532</v>
      </c>
      <c r="H238" s="166">
        <v>25.92</v>
      </c>
      <c r="I238" s="167">
        <v>3.56</v>
      </c>
      <c r="J238" s="167">
        <f t="shared" si="50"/>
        <v>92.28</v>
      </c>
      <c r="K238" s="168"/>
      <c r="L238" s="169"/>
      <c r="M238" s="170" t="s">
        <v>1</v>
      </c>
      <c r="N238" s="171" t="s">
        <v>42</v>
      </c>
      <c r="O238" s="154">
        <v>0</v>
      </c>
      <c r="P238" s="154">
        <f t="shared" si="51"/>
        <v>0</v>
      </c>
      <c r="Q238" s="154">
        <v>1E-3</v>
      </c>
      <c r="R238" s="154">
        <f t="shared" si="52"/>
        <v>2.5920000000000002E-2</v>
      </c>
      <c r="S238" s="154">
        <v>0</v>
      </c>
      <c r="T238" s="155">
        <f t="shared" si="5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6" t="s">
        <v>208</v>
      </c>
      <c r="AT238" s="156" t="s">
        <v>281</v>
      </c>
      <c r="AU238" s="156" t="s">
        <v>150</v>
      </c>
      <c r="AY238" s="14" t="s">
        <v>142</v>
      </c>
      <c r="BE238" s="157">
        <f t="shared" si="54"/>
        <v>0</v>
      </c>
      <c r="BF238" s="157">
        <f t="shared" si="55"/>
        <v>92.28</v>
      </c>
      <c r="BG238" s="157">
        <f t="shared" si="56"/>
        <v>0</v>
      </c>
      <c r="BH238" s="157">
        <f t="shared" si="57"/>
        <v>0</v>
      </c>
      <c r="BI238" s="157">
        <f t="shared" si="58"/>
        <v>0</v>
      </c>
      <c r="BJ238" s="14" t="s">
        <v>150</v>
      </c>
      <c r="BK238" s="157">
        <f t="shared" si="59"/>
        <v>92.28</v>
      </c>
      <c r="BL238" s="14" t="s">
        <v>175</v>
      </c>
      <c r="BM238" s="156" t="s">
        <v>554</v>
      </c>
    </row>
    <row r="239" spans="1:65" s="2" customFormat="1" ht="21.75" customHeight="1">
      <c r="A239" s="26"/>
      <c r="B239" s="144"/>
      <c r="C239" s="162" t="s">
        <v>555</v>
      </c>
      <c r="D239" s="173" t="s">
        <v>281</v>
      </c>
      <c r="E239" s="163" t="s">
        <v>556</v>
      </c>
      <c r="F239" s="164" t="s">
        <v>557</v>
      </c>
      <c r="G239" s="165" t="s">
        <v>303</v>
      </c>
      <c r="H239" s="166">
        <v>5.5439999999999996</v>
      </c>
      <c r="I239" s="167">
        <v>18.829999999999998</v>
      </c>
      <c r="J239" s="167">
        <f t="shared" si="50"/>
        <v>104.39</v>
      </c>
      <c r="K239" s="168"/>
      <c r="L239" s="169"/>
      <c r="M239" s="170" t="s">
        <v>1</v>
      </c>
      <c r="N239" s="171" t="s">
        <v>42</v>
      </c>
      <c r="O239" s="154">
        <v>0</v>
      </c>
      <c r="P239" s="154">
        <f t="shared" si="51"/>
        <v>0</v>
      </c>
      <c r="Q239" s="154">
        <v>0</v>
      </c>
      <c r="R239" s="154">
        <f t="shared" si="52"/>
        <v>0</v>
      </c>
      <c r="S239" s="154">
        <v>0</v>
      </c>
      <c r="T239" s="155">
        <f t="shared" si="5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6" t="s">
        <v>208</v>
      </c>
      <c r="AT239" s="156" t="s">
        <v>281</v>
      </c>
      <c r="AU239" s="156" t="s">
        <v>150</v>
      </c>
      <c r="AY239" s="14" t="s">
        <v>142</v>
      </c>
      <c r="BE239" s="157">
        <f t="shared" si="54"/>
        <v>0</v>
      </c>
      <c r="BF239" s="157">
        <f t="shared" si="55"/>
        <v>104.39</v>
      </c>
      <c r="BG239" s="157">
        <f t="shared" si="56"/>
        <v>0</v>
      </c>
      <c r="BH239" s="157">
        <f t="shared" si="57"/>
        <v>0</v>
      </c>
      <c r="BI239" s="157">
        <f t="shared" si="58"/>
        <v>0</v>
      </c>
      <c r="BJ239" s="14" t="s">
        <v>150</v>
      </c>
      <c r="BK239" s="157">
        <f t="shared" si="59"/>
        <v>104.39</v>
      </c>
      <c r="BL239" s="14" t="s">
        <v>175</v>
      </c>
      <c r="BM239" s="156" t="s">
        <v>558</v>
      </c>
    </row>
    <row r="240" spans="1:65" s="2" customFormat="1" ht="33" customHeight="1">
      <c r="A240" s="26"/>
      <c r="B240" s="144"/>
      <c r="C240" s="145" t="s">
        <v>559</v>
      </c>
      <c r="D240" s="172" t="s">
        <v>145</v>
      </c>
      <c r="E240" s="146" t="s">
        <v>560</v>
      </c>
      <c r="F240" s="147" t="s">
        <v>561</v>
      </c>
      <c r="G240" s="148" t="s">
        <v>153</v>
      </c>
      <c r="H240" s="149">
        <v>6.48</v>
      </c>
      <c r="I240" s="150">
        <v>3.05</v>
      </c>
      <c r="J240" s="150">
        <f t="shared" si="50"/>
        <v>19.760000000000002</v>
      </c>
      <c r="K240" s="151"/>
      <c r="L240" s="27"/>
      <c r="M240" s="152" t="s">
        <v>1</v>
      </c>
      <c r="N240" s="153" t="s">
        <v>42</v>
      </c>
      <c r="O240" s="154">
        <v>0.15060000000000001</v>
      </c>
      <c r="P240" s="154">
        <f t="shared" si="51"/>
        <v>0.97588800000000009</v>
      </c>
      <c r="Q240" s="154">
        <v>0</v>
      </c>
      <c r="R240" s="154">
        <f t="shared" si="52"/>
        <v>0</v>
      </c>
      <c r="S240" s="154">
        <v>0</v>
      </c>
      <c r="T240" s="155">
        <f t="shared" si="5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6" t="s">
        <v>175</v>
      </c>
      <c r="AT240" s="156" t="s">
        <v>145</v>
      </c>
      <c r="AU240" s="156" t="s">
        <v>150</v>
      </c>
      <c r="AY240" s="14" t="s">
        <v>142</v>
      </c>
      <c r="BE240" s="157">
        <f t="shared" si="54"/>
        <v>0</v>
      </c>
      <c r="BF240" s="157">
        <f t="shared" si="55"/>
        <v>19.760000000000002</v>
      </c>
      <c r="BG240" s="157">
        <f t="shared" si="56"/>
        <v>0</v>
      </c>
      <c r="BH240" s="157">
        <f t="shared" si="57"/>
        <v>0</v>
      </c>
      <c r="BI240" s="157">
        <f t="shared" si="58"/>
        <v>0</v>
      </c>
      <c r="BJ240" s="14" t="s">
        <v>150</v>
      </c>
      <c r="BK240" s="157">
        <f t="shared" si="59"/>
        <v>19.760000000000002</v>
      </c>
      <c r="BL240" s="14" t="s">
        <v>175</v>
      </c>
      <c r="BM240" s="156" t="s">
        <v>562</v>
      </c>
    </row>
    <row r="241" spans="1:65" s="2" customFormat="1" ht="37.9" customHeight="1">
      <c r="A241" s="26"/>
      <c r="B241" s="144"/>
      <c r="C241" s="162" t="s">
        <v>563</v>
      </c>
      <c r="D241" s="173" t="s">
        <v>281</v>
      </c>
      <c r="E241" s="163" t="s">
        <v>552</v>
      </c>
      <c r="F241" s="164" t="s">
        <v>553</v>
      </c>
      <c r="G241" s="165" t="s">
        <v>532</v>
      </c>
      <c r="H241" s="166">
        <v>19.440000000000001</v>
      </c>
      <c r="I241" s="167">
        <v>3.56</v>
      </c>
      <c r="J241" s="167">
        <f t="shared" si="50"/>
        <v>69.209999999999994</v>
      </c>
      <c r="K241" s="168"/>
      <c r="L241" s="169"/>
      <c r="M241" s="170" t="s">
        <v>1</v>
      </c>
      <c r="N241" s="171" t="s">
        <v>42</v>
      </c>
      <c r="O241" s="154">
        <v>0</v>
      </c>
      <c r="P241" s="154">
        <f t="shared" si="51"/>
        <v>0</v>
      </c>
      <c r="Q241" s="154">
        <v>1E-3</v>
      </c>
      <c r="R241" s="154">
        <f t="shared" si="52"/>
        <v>1.9440000000000002E-2</v>
      </c>
      <c r="S241" s="154">
        <v>0</v>
      </c>
      <c r="T241" s="155">
        <f t="shared" si="5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6" t="s">
        <v>208</v>
      </c>
      <c r="AT241" s="156" t="s">
        <v>281</v>
      </c>
      <c r="AU241" s="156" t="s">
        <v>150</v>
      </c>
      <c r="AY241" s="14" t="s">
        <v>142</v>
      </c>
      <c r="BE241" s="157">
        <f t="shared" si="54"/>
        <v>0</v>
      </c>
      <c r="BF241" s="157">
        <f t="shared" si="55"/>
        <v>69.209999999999994</v>
      </c>
      <c r="BG241" s="157">
        <f t="shared" si="56"/>
        <v>0</v>
      </c>
      <c r="BH241" s="157">
        <f t="shared" si="57"/>
        <v>0</v>
      </c>
      <c r="BI241" s="157">
        <f t="shared" si="58"/>
        <v>0</v>
      </c>
      <c r="BJ241" s="14" t="s">
        <v>150</v>
      </c>
      <c r="BK241" s="157">
        <f t="shared" si="59"/>
        <v>69.209999999999994</v>
      </c>
      <c r="BL241" s="14" t="s">
        <v>175</v>
      </c>
      <c r="BM241" s="156" t="s">
        <v>564</v>
      </c>
    </row>
    <row r="242" spans="1:65" s="2" customFormat="1" ht="24.2" customHeight="1">
      <c r="A242" s="26"/>
      <c r="B242" s="144"/>
      <c r="C242" s="145" t="s">
        <v>565</v>
      </c>
      <c r="D242" s="145" t="s">
        <v>145</v>
      </c>
      <c r="E242" s="146" t="s">
        <v>566</v>
      </c>
      <c r="F242" s="147" t="s">
        <v>567</v>
      </c>
      <c r="G242" s="148" t="s">
        <v>153</v>
      </c>
      <c r="H242" s="149">
        <v>488.71</v>
      </c>
      <c r="I242" s="150">
        <v>4.6100000000000003</v>
      </c>
      <c r="J242" s="150">
        <f t="shared" si="50"/>
        <v>2252.9499999999998</v>
      </c>
      <c r="K242" s="151"/>
      <c r="L242" s="27"/>
      <c r="M242" s="152" t="s">
        <v>1</v>
      </c>
      <c r="N242" s="153" t="s">
        <v>42</v>
      </c>
      <c r="O242" s="154">
        <v>0</v>
      </c>
      <c r="P242" s="154">
        <f t="shared" si="51"/>
        <v>0</v>
      </c>
      <c r="Q242" s="154">
        <v>0</v>
      </c>
      <c r="R242" s="154">
        <f t="shared" si="52"/>
        <v>0</v>
      </c>
      <c r="S242" s="154">
        <v>0</v>
      </c>
      <c r="T242" s="155">
        <f t="shared" si="5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6" t="s">
        <v>175</v>
      </c>
      <c r="AT242" s="156" t="s">
        <v>145</v>
      </c>
      <c r="AU242" s="156" t="s">
        <v>150</v>
      </c>
      <c r="AY242" s="14" t="s">
        <v>142</v>
      </c>
      <c r="BE242" s="157">
        <f t="shared" si="54"/>
        <v>0</v>
      </c>
      <c r="BF242" s="157">
        <f t="shared" si="55"/>
        <v>2252.9499999999998</v>
      </c>
      <c r="BG242" s="157">
        <f t="shared" si="56"/>
        <v>0</v>
      </c>
      <c r="BH242" s="157">
        <f t="shared" si="57"/>
        <v>0</v>
      </c>
      <c r="BI242" s="157">
        <f t="shared" si="58"/>
        <v>0</v>
      </c>
      <c r="BJ242" s="14" t="s">
        <v>150</v>
      </c>
      <c r="BK242" s="157">
        <f t="shared" si="59"/>
        <v>2252.9499999999998</v>
      </c>
      <c r="BL242" s="14" t="s">
        <v>175</v>
      </c>
      <c r="BM242" s="156" t="s">
        <v>568</v>
      </c>
    </row>
    <row r="243" spans="1:65" s="2" customFormat="1" ht="24.2" customHeight="1">
      <c r="A243" s="26"/>
      <c r="B243" s="144"/>
      <c r="C243" s="162" t="s">
        <v>322</v>
      </c>
      <c r="D243" s="162" t="s">
        <v>281</v>
      </c>
      <c r="E243" s="163" t="s">
        <v>569</v>
      </c>
      <c r="F243" s="164" t="s">
        <v>570</v>
      </c>
      <c r="G243" s="165" t="s">
        <v>153</v>
      </c>
      <c r="H243" s="166">
        <v>562.01700000000005</v>
      </c>
      <c r="I243" s="167">
        <v>2.35</v>
      </c>
      <c r="J243" s="167">
        <f t="shared" si="50"/>
        <v>1320.74</v>
      </c>
      <c r="K243" s="168"/>
      <c r="L243" s="169"/>
      <c r="M243" s="170" t="s">
        <v>1</v>
      </c>
      <c r="N243" s="171" t="s">
        <v>42</v>
      </c>
      <c r="O243" s="154">
        <v>0</v>
      </c>
      <c r="P243" s="154">
        <f t="shared" si="51"/>
        <v>0</v>
      </c>
      <c r="Q243" s="154">
        <v>0</v>
      </c>
      <c r="R243" s="154">
        <f t="shared" si="52"/>
        <v>0</v>
      </c>
      <c r="S243" s="154">
        <v>0</v>
      </c>
      <c r="T243" s="155">
        <f t="shared" si="5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6" t="s">
        <v>208</v>
      </c>
      <c r="AT243" s="156" t="s">
        <v>281</v>
      </c>
      <c r="AU243" s="156" t="s">
        <v>150</v>
      </c>
      <c r="AY243" s="14" t="s">
        <v>142</v>
      </c>
      <c r="BE243" s="157">
        <f t="shared" si="54"/>
        <v>0</v>
      </c>
      <c r="BF243" s="157">
        <f t="shared" si="55"/>
        <v>1320.74</v>
      </c>
      <c r="BG243" s="157">
        <f t="shared" si="56"/>
        <v>0</v>
      </c>
      <c r="BH243" s="157">
        <f t="shared" si="57"/>
        <v>0</v>
      </c>
      <c r="BI243" s="157">
        <f t="shared" si="58"/>
        <v>0</v>
      </c>
      <c r="BJ243" s="14" t="s">
        <v>150</v>
      </c>
      <c r="BK243" s="157">
        <f t="shared" si="59"/>
        <v>1320.74</v>
      </c>
      <c r="BL243" s="14" t="s">
        <v>175</v>
      </c>
      <c r="BM243" s="156" t="s">
        <v>571</v>
      </c>
    </row>
    <row r="244" spans="1:65" s="2" customFormat="1" ht="33" customHeight="1">
      <c r="A244" s="26"/>
      <c r="B244" s="144"/>
      <c r="C244" s="145" t="s">
        <v>572</v>
      </c>
      <c r="D244" s="172" t="s">
        <v>145</v>
      </c>
      <c r="E244" s="146" t="s">
        <v>573</v>
      </c>
      <c r="F244" s="147" t="s">
        <v>574</v>
      </c>
      <c r="G244" s="148" t="s">
        <v>153</v>
      </c>
      <c r="H244" s="149">
        <v>42.75</v>
      </c>
      <c r="I244" s="150">
        <v>2.23</v>
      </c>
      <c r="J244" s="150">
        <f t="shared" si="50"/>
        <v>95.33</v>
      </c>
      <c r="K244" s="151"/>
      <c r="L244" s="27"/>
      <c r="M244" s="152" t="s">
        <v>1</v>
      </c>
      <c r="N244" s="153" t="s">
        <v>42</v>
      </c>
      <c r="O244" s="154">
        <v>0.11</v>
      </c>
      <c r="P244" s="154">
        <f t="shared" si="51"/>
        <v>4.7024999999999997</v>
      </c>
      <c r="Q244" s="154">
        <v>0</v>
      </c>
      <c r="R244" s="154">
        <f t="shared" si="52"/>
        <v>0</v>
      </c>
      <c r="S244" s="154">
        <v>0</v>
      </c>
      <c r="T244" s="155">
        <f t="shared" si="5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6" t="s">
        <v>175</v>
      </c>
      <c r="AT244" s="156" t="s">
        <v>145</v>
      </c>
      <c r="AU244" s="156" t="s">
        <v>150</v>
      </c>
      <c r="AY244" s="14" t="s">
        <v>142</v>
      </c>
      <c r="BE244" s="157">
        <f t="shared" si="54"/>
        <v>0</v>
      </c>
      <c r="BF244" s="157">
        <f t="shared" si="55"/>
        <v>95.33</v>
      </c>
      <c r="BG244" s="157">
        <f t="shared" si="56"/>
        <v>0</v>
      </c>
      <c r="BH244" s="157">
        <f t="shared" si="57"/>
        <v>0</v>
      </c>
      <c r="BI244" s="157">
        <f t="shared" si="58"/>
        <v>0</v>
      </c>
      <c r="BJ244" s="14" t="s">
        <v>150</v>
      </c>
      <c r="BK244" s="157">
        <f t="shared" si="59"/>
        <v>95.33</v>
      </c>
      <c r="BL244" s="14" t="s">
        <v>175</v>
      </c>
      <c r="BM244" s="156" t="s">
        <v>575</v>
      </c>
    </row>
    <row r="245" spans="1:65" s="2" customFormat="1" ht="24.2" customHeight="1">
      <c r="A245" s="26"/>
      <c r="B245" s="144"/>
      <c r="C245" s="162" t="s">
        <v>576</v>
      </c>
      <c r="D245" s="173" t="s">
        <v>281</v>
      </c>
      <c r="E245" s="163" t="s">
        <v>577</v>
      </c>
      <c r="F245" s="164" t="s">
        <v>578</v>
      </c>
      <c r="G245" s="165" t="s">
        <v>532</v>
      </c>
      <c r="H245" s="166">
        <v>141.07499999999999</v>
      </c>
      <c r="I245" s="167">
        <v>5.46</v>
      </c>
      <c r="J245" s="167">
        <f t="shared" si="50"/>
        <v>770.27</v>
      </c>
      <c r="K245" s="168"/>
      <c r="L245" s="169"/>
      <c r="M245" s="170" t="s">
        <v>1</v>
      </c>
      <c r="N245" s="171" t="s">
        <v>42</v>
      </c>
      <c r="O245" s="154">
        <v>0</v>
      </c>
      <c r="P245" s="154">
        <f t="shared" si="51"/>
        <v>0</v>
      </c>
      <c r="Q245" s="154">
        <v>1E-3</v>
      </c>
      <c r="R245" s="154">
        <f t="shared" si="52"/>
        <v>0.14107499999999998</v>
      </c>
      <c r="S245" s="154">
        <v>0</v>
      </c>
      <c r="T245" s="155">
        <f t="shared" si="5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6" t="s">
        <v>208</v>
      </c>
      <c r="AT245" s="156" t="s">
        <v>281</v>
      </c>
      <c r="AU245" s="156" t="s">
        <v>150</v>
      </c>
      <c r="AY245" s="14" t="s">
        <v>142</v>
      </c>
      <c r="BE245" s="157">
        <f t="shared" si="54"/>
        <v>0</v>
      </c>
      <c r="BF245" s="157">
        <f t="shared" si="55"/>
        <v>770.27</v>
      </c>
      <c r="BG245" s="157">
        <f t="shared" si="56"/>
        <v>0</v>
      </c>
      <c r="BH245" s="157">
        <f t="shared" si="57"/>
        <v>0</v>
      </c>
      <c r="BI245" s="157">
        <f t="shared" si="58"/>
        <v>0</v>
      </c>
      <c r="BJ245" s="14" t="s">
        <v>150</v>
      </c>
      <c r="BK245" s="157">
        <f t="shared" si="59"/>
        <v>770.27</v>
      </c>
      <c r="BL245" s="14" t="s">
        <v>175</v>
      </c>
      <c r="BM245" s="156" t="s">
        <v>579</v>
      </c>
    </row>
    <row r="246" spans="1:65" s="2" customFormat="1" ht="24.2" customHeight="1">
      <c r="A246" s="26"/>
      <c r="B246" s="144"/>
      <c r="C246" s="162" t="s">
        <v>580</v>
      </c>
      <c r="D246" s="173" t="s">
        <v>281</v>
      </c>
      <c r="E246" s="163" t="s">
        <v>581</v>
      </c>
      <c r="F246" s="164" t="s">
        <v>582</v>
      </c>
      <c r="G246" s="165" t="s">
        <v>217</v>
      </c>
      <c r="H246" s="166">
        <v>27.5</v>
      </c>
      <c r="I246" s="167">
        <v>2.1</v>
      </c>
      <c r="J246" s="167">
        <f t="shared" si="50"/>
        <v>57.75</v>
      </c>
      <c r="K246" s="168"/>
      <c r="L246" s="169"/>
      <c r="M246" s="170" t="s">
        <v>1</v>
      </c>
      <c r="N246" s="171" t="s">
        <v>42</v>
      </c>
      <c r="O246" s="154">
        <v>0</v>
      </c>
      <c r="P246" s="154">
        <f t="shared" si="51"/>
        <v>0</v>
      </c>
      <c r="Q246" s="154">
        <v>5.0000000000000002E-5</v>
      </c>
      <c r="R246" s="154">
        <f t="shared" si="52"/>
        <v>1.3750000000000001E-3</v>
      </c>
      <c r="S246" s="154">
        <v>0</v>
      </c>
      <c r="T246" s="155">
        <f t="shared" si="5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6" t="s">
        <v>208</v>
      </c>
      <c r="AT246" s="156" t="s">
        <v>281</v>
      </c>
      <c r="AU246" s="156" t="s">
        <v>150</v>
      </c>
      <c r="AY246" s="14" t="s">
        <v>142</v>
      </c>
      <c r="BE246" s="157">
        <f t="shared" si="54"/>
        <v>0</v>
      </c>
      <c r="BF246" s="157">
        <f t="shared" si="55"/>
        <v>57.75</v>
      </c>
      <c r="BG246" s="157">
        <f t="shared" si="56"/>
        <v>0</v>
      </c>
      <c r="BH246" s="157">
        <f t="shared" si="57"/>
        <v>0</v>
      </c>
      <c r="BI246" s="157">
        <f t="shared" si="58"/>
        <v>0</v>
      </c>
      <c r="BJ246" s="14" t="s">
        <v>150</v>
      </c>
      <c r="BK246" s="157">
        <f t="shared" si="59"/>
        <v>57.75</v>
      </c>
      <c r="BL246" s="14" t="s">
        <v>175</v>
      </c>
      <c r="BM246" s="156" t="s">
        <v>583</v>
      </c>
    </row>
    <row r="247" spans="1:65" s="2" customFormat="1" ht="24.2" customHeight="1">
      <c r="A247" s="26"/>
      <c r="B247" s="144"/>
      <c r="C247" s="145" t="s">
        <v>584</v>
      </c>
      <c r="D247" s="172" t="s">
        <v>145</v>
      </c>
      <c r="E247" s="146" t="s">
        <v>585</v>
      </c>
      <c r="F247" s="147" t="s">
        <v>586</v>
      </c>
      <c r="G247" s="148" t="s">
        <v>153</v>
      </c>
      <c r="H247" s="149">
        <v>42.75</v>
      </c>
      <c r="I247" s="150">
        <v>0.6</v>
      </c>
      <c r="J247" s="150">
        <f t="shared" si="50"/>
        <v>25.65</v>
      </c>
      <c r="K247" s="151"/>
      <c r="L247" s="27"/>
      <c r="M247" s="152" t="s">
        <v>1</v>
      </c>
      <c r="N247" s="153" t="s">
        <v>42</v>
      </c>
      <c r="O247" s="154">
        <v>0.03</v>
      </c>
      <c r="P247" s="154">
        <f t="shared" si="51"/>
        <v>1.2825</v>
      </c>
      <c r="Q247" s="154">
        <v>0</v>
      </c>
      <c r="R247" s="154">
        <f t="shared" si="52"/>
        <v>0</v>
      </c>
      <c r="S247" s="154">
        <v>0</v>
      </c>
      <c r="T247" s="155">
        <f t="shared" si="5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6" t="s">
        <v>175</v>
      </c>
      <c r="AT247" s="156" t="s">
        <v>145</v>
      </c>
      <c r="AU247" s="156" t="s">
        <v>150</v>
      </c>
      <c r="AY247" s="14" t="s">
        <v>142</v>
      </c>
      <c r="BE247" s="157">
        <f t="shared" si="54"/>
        <v>0</v>
      </c>
      <c r="BF247" s="157">
        <f t="shared" si="55"/>
        <v>25.65</v>
      </c>
      <c r="BG247" s="157">
        <f t="shared" si="56"/>
        <v>0</v>
      </c>
      <c r="BH247" s="157">
        <f t="shared" si="57"/>
        <v>0</v>
      </c>
      <c r="BI247" s="157">
        <f t="shared" si="58"/>
        <v>0</v>
      </c>
      <c r="BJ247" s="14" t="s">
        <v>150</v>
      </c>
      <c r="BK247" s="157">
        <f t="shared" si="59"/>
        <v>25.65</v>
      </c>
      <c r="BL247" s="14" t="s">
        <v>175</v>
      </c>
      <c r="BM247" s="156" t="s">
        <v>587</v>
      </c>
    </row>
    <row r="248" spans="1:65" s="2" customFormat="1" ht="16.5" customHeight="1">
      <c r="A248" s="26"/>
      <c r="B248" s="144"/>
      <c r="C248" s="162" t="s">
        <v>588</v>
      </c>
      <c r="D248" s="173" t="s">
        <v>281</v>
      </c>
      <c r="E248" s="163" t="s">
        <v>589</v>
      </c>
      <c r="F248" s="164" t="s">
        <v>590</v>
      </c>
      <c r="G248" s="165" t="s">
        <v>591</v>
      </c>
      <c r="H248" s="166">
        <v>12.824999999999999</v>
      </c>
      <c r="I248" s="167">
        <v>8.06</v>
      </c>
      <c r="J248" s="167">
        <f t="shared" si="50"/>
        <v>103.37</v>
      </c>
      <c r="K248" s="168"/>
      <c r="L248" s="169"/>
      <c r="M248" s="170" t="s">
        <v>1</v>
      </c>
      <c r="N248" s="171" t="s">
        <v>42</v>
      </c>
      <c r="O248" s="154">
        <v>0</v>
      </c>
      <c r="P248" s="154">
        <f t="shared" si="51"/>
        <v>0</v>
      </c>
      <c r="Q248" s="154">
        <v>1E-3</v>
      </c>
      <c r="R248" s="154">
        <f t="shared" si="52"/>
        <v>1.2825E-2</v>
      </c>
      <c r="S248" s="154">
        <v>0</v>
      </c>
      <c r="T248" s="155">
        <f t="shared" si="5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6" t="s">
        <v>208</v>
      </c>
      <c r="AT248" s="156" t="s">
        <v>281</v>
      </c>
      <c r="AU248" s="156" t="s">
        <v>150</v>
      </c>
      <c r="AY248" s="14" t="s">
        <v>142</v>
      </c>
      <c r="BE248" s="157">
        <f t="shared" si="54"/>
        <v>0</v>
      </c>
      <c r="BF248" s="157">
        <f t="shared" si="55"/>
        <v>103.37</v>
      </c>
      <c r="BG248" s="157">
        <f t="shared" si="56"/>
        <v>0</v>
      </c>
      <c r="BH248" s="157">
        <f t="shared" si="57"/>
        <v>0</v>
      </c>
      <c r="BI248" s="157">
        <f t="shared" si="58"/>
        <v>0</v>
      </c>
      <c r="BJ248" s="14" t="s">
        <v>150</v>
      </c>
      <c r="BK248" s="157">
        <f t="shared" si="59"/>
        <v>103.37</v>
      </c>
      <c r="BL248" s="14" t="s">
        <v>175</v>
      </c>
      <c r="BM248" s="156" t="s">
        <v>592</v>
      </c>
    </row>
    <row r="249" spans="1:65" s="2" customFormat="1" ht="24.2" customHeight="1">
      <c r="A249" s="26"/>
      <c r="B249" s="144"/>
      <c r="C249" s="145" t="s">
        <v>593</v>
      </c>
      <c r="D249" s="145" t="s">
        <v>145</v>
      </c>
      <c r="E249" s="146" t="s">
        <v>594</v>
      </c>
      <c r="F249" s="147" t="s">
        <v>595</v>
      </c>
      <c r="G249" s="148" t="s">
        <v>167</v>
      </c>
      <c r="H249" s="149">
        <v>3.0190000000000001</v>
      </c>
      <c r="I249" s="150">
        <v>19.04</v>
      </c>
      <c r="J249" s="150">
        <f t="shared" si="50"/>
        <v>57.48</v>
      </c>
      <c r="K249" s="151"/>
      <c r="L249" s="27"/>
      <c r="M249" s="152" t="s">
        <v>1</v>
      </c>
      <c r="N249" s="153" t="s">
        <v>42</v>
      </c>
      <c r="O249" s="154">
        <v>0</v>
      </c>
      <c r="P249" s="154">
        <f t="shared" si="51"/>
        <v>0</v>
      </c>
      <c r="Q249" s="154">
        <v>0</v>
      </c>
      <c r="R249" s="154">
        <f t="shared" si="52"/>
        <v>0</v>
      </c>
      <c r="S249" s="154">
        <v>0</v>
      </c>
      <c r="T249" s="155">
        <f t="shared" si="5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6" t="s">
        <v>175</v>
      </c>
      <c r="AT249" s="156" t="s">
        <v>145</v>
      </c>
      <c r="AU249" s="156" t="s">
        <v>150</v>
      </c>
      <c r="AY249" s="14" t="s">
        <v>142</v>
      </c>
      <c r="BE249" s="157">
        <f t="shared" si="54"/>
        <v>0</v>
      </c>
      <c r="BF249" s="157">
        <f t="shared" si="55"/>
        <v>57.48</v>
      </c>
      <c r="BG249" s="157">
        <f t="shared" si="56"/>
        <v>0</v>
      </c>
      <c r="BH249" s="157">
        <f t="shared" si="57"/>
        <v>0</v>
      </c>
      <c r="BI249" s="157">
        <f t="shared" si="58"/>
        <v>0</v>
      </c>
      <c r="BJ249" s="14" t="s">
        <v>150</v>
      </c>
      <c r="BK249" s="157">
        <f t="shared" si="59"/>
        <v>57.48</v>
      </c>
      <c r="BL249" s="14" t="s">
        <v>175</v>
      </c>
      <c r="BM249" s="156" t="s">
        <v>596</v>
      </c>
    </row>
    <row r="250" spans="1:65" s="2" customFormat="1" ht="24.2" customHeight="1">
      <c r="A250" s="26"/>
      <c r="B250" s="144"/>
      <c r="C250" s="145" t="s">
        <v>597</v>
      </c>
      <c r="D250" s="172" t="s">
        <v>145</v>
      </c>
      <c r="E250" s="146" t="s">
        <v>594</v>
      </c>
      <c r="F250" s="147" t="s">
        <v>595</v>
      </c>
      <c r="G250" s="148" t="s">
        <v>167</v>
      </c>
      <c r="H250" s="149">
        <v>5.2999999999999999E-2</v>
      </c>
      <c r="I250" s="150">
        <v>19.04</v>
      </c>
      <c r="J250" s="150">
        <f t="shared" si="50"/>
        <v>1.01</v>
      </c>
      <c r="K250" s="151"/>
      <c r="L250" s="27"/>
      <c r="M250" s="152" t="s">
        <v>1</v>
      </c>
      <c r="N250" s="153" t="s">
        <v>42</v>
      </c>
      <c r="O250" s="154">
        <v>0</v>
      </c>
      <c r="P250" s="154">
        <f t="shared" si="51"/>
        <v>0</v>
      </c>
      <c r="Q250" s="154">
        <v>0</v>
      </c>
      <c r="R250" s="154">
        <f t="shared" si="52"/>
        <v>0</v>
      </c>
      <c r="S250" s="154">
        <v>0</v>
      </c>
      <c r="T250" s="155">
        <f t="shared" si="5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6" t="s">
        <v>175</v>
      </c>
      <c r="AT250" s="156" t="s">
        <v>145</v>
      </c>
      <c r="AU250" s="156" t="s">
        <v>150</v>
      </c>
      <c r="AY250" s="14" t="s">
        <v>142</v>
      </c>
      <c r="BE250" s="157">
        <f t="shared" si="54"/>
        <v>0</v>
      </c>
      <c r="BF250" s="157">
        <f t="shared" si="55"/>
        <v>1.01</v>
      </c>
      <c r="BG250" s="157">
        <f t="shared" si="56"/>
        <v>0</v>
      </c>
      <c r="BH250" s="157">
        <f t="shared" si="57"/>
        <v>0</v>
      </c>
      <c r="BI250" s="157">
        <f t="shared" si="58"/>
        <v>0</v>
      </c>
      <c r="BJ250" s="14" t="s">
        <v>150</v>
      </c>
      <c r="BK250" s="157">
        <f t="shared" si="59"/>
        <v>1.01</v>
      </c>
      <c r="BL250" s="14" t="s">
        <v>175</v>
      </c>
      <c r="BM250" s="156" t="s">
        <v>598</v>
      </c>
    </row>
    <row r="251" spans="1:65" s="2" customFormat="1" ht="24.2" customHeight="1">
      <c r="A251" s="26"/>
      <c r="B251" s="144"/>
      <c r="C251" s="145" t="s">
        <v>599</v>
      </c>
      <c r="D251" s="172" t="s">
        <v>145</v>
      </c>
      <c r="E251" s="146" t="s">
        <v>594</v>
      </c>
      <c r="F251" s="147" t="s">
        <v>595</v>
      </c>
      <c r="G251" s="148" t="s">
        <v>167</v>
      </c>
      <c r="H251" s="149">
        <v>0.155</v>
      </c>
      <c r="I251" s="150">
        <v>19.04</v>
      </c>
      <c r="J251" s="150">
        <f t="shared" si="50"/>
        <v>2.95</v>
      </c>
      <c r="K251" s="151"/>
      <c r="L251" s="27"/>
      <c r="M251" s="152" t="s">
        <v>1</v>
      </c>
      <c r="N251" s="153" t="s">
        <v>42</v>
      </c>
      <c r="O251" s="154">
        <v>0</v>
      </c>
      <c r="P251" s="154">
        <f t="shared" si="51"/>
        <v>0</v>
      </c>
      <c r="Q251" s="154">
        <v>0</v>
      </c>
      <c r="R251" s="154">
        <f t="shared" si="52"/>
        <v>0</v>
      </c>
      <c r="S251" s="154">
        <v>0</v>
      </c>
      <c r="T251" s="155">
        <f t="shared" si="5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6" t="s">
        <v>175</v>
      </c>
      <c r="AT251" s="156" t="s">
        <v>145</v>
      </c>
      <c r="AU251" s="156" t="s">
        <v>150</v>
      </c>
      <c r="AY251" s="14" t="s">
        <v>142</v>
      </c>
      <c r="BE251" s="157">
        <f t="shared" si="54"/>
        <v>0</v>
      </c>
      <c r="BF251" s="157">
        <f t="shared" si="55"/>
        <v>2.95</v>
      </c>
      <c r="BG251" s="157">
        <f t="shared" si="56"/>
        <v>0</v>
      </c>
      <c r="BH251" s="157">
        <f t="shared" si="57"/>
        <v>0</v>
      </c>
      <c r="BI251" s="157">
        <f t="shared" si="58"/>
        <v>0</v>
      </c>
      <c r="BJ251" s="14" t="s">
        <v>150</v>
      </c>
      <c r="BK251" s="157">
        <f t="shared" si="59"/>
        <v>2.95</v>
      </c>
      <c r="BL251" s="14" t="s">
        <v>175</v>
      </c>
      <c r="BM251" s="156" t="s">
        <v>600</v>
      </c>
    </row>
    <row r="252" spans="1:65" s="12" customFormat="1" ht="22.9" customHeight="1">
      <c r="B252" s="132"/>
      <c r="D252" s="133" t="s">
        <v>75</v>
      </c>
      <c r="E252" s="142" t="s">
        <v>601</v>
      </c>
      <c r="F252" s="142" t="s">
        <v>602</v>
      </c>
      <c r="J252" s="143">
        <f>BK252</f>
        <v>28462.37</v>
      </c>
      <c r="L252" s="132"/>
      <c r="M252" s="136"/>
      <c r="N252" s="137"/>
      <c r="O252" s="137"/>
      <c r="P252" s="138">
        <f>SUM(P253:P261)</f>
        <v>3.9165660500000001</v>
      </c>
      <c r="Q252" s="137"/>
      <c r="R252" s="138">
        <f>SUM(R253:R261)</f>
        <v>0.159556</v>
      </c>
      <c r="S252" s="137"/>
      <c r="T252" s="139">
        <f>SUM(T253:T261)</f>
        <v>0</v>
      </c>
      <c r="AR252" s="133" t="s">
        <v>150</v>
      </c>
      <c r="AT252" s="140" t="s">
        <v>75</v>
      </c>
      <c r="AU252" s="140" t="s">
        <v>84</v>
      </c>
      <c r="AY252" s="133" t="s">
        <v>142</v>
      </c>
      <c r="BK252" s="141">
        <f>SUM(BK253:BK261)</f>
        <v>28462.37</v>
      </c>
    </row>
    <row r="253" spans="1:65" s="2" customFormat="1" ht="24.2" customHeight="1">
      <c r="A253" s="26"/>
      <c r="B253" s="144"/>
      <c r="C253" s="145" t="s">
        <v>343</v>
      </c>
      <c r="D253" s="145" t="s">
        <v>145</v>
      </c>
      <c r="E253" s="146" t="s">
        <v>603</v>
      </c>
      <c r="F253" s="147" t="s">
        <v>604</v>
      </c>
      <c r="G253" s="148" t="s">
        <v>153</v>
      </c>
      <c r="H253" s="149">
        <v>488.71</v>
      </c>
      <c r="I253" s="150">
        <v>1.1000000000000001</v>
      </c>
      <c r="J253" s="150">
        <f t="shared" ref="J253:J261" si="60">ROUND(I253*H253,2)</f>
        <v>537.58000000000004</v>
      </c>
      <c r="K253" s="151"/>
      <c r="L253" s="27"/>
      <c r="M253" s="152" t="s">
        <v>1</v>
      </c>
      <c r="N253" s="153" t="s">
        <v>42</v>
      </c>
      <c r="O253" s="154">
        <v>0</v>
      </c>
      <c r="P253" s="154">
        <f t="shared" ref="P253:P261" si="61">O253*H253</f>
        <v>0</v>
      </c>
      <c r="Q253" s="154">
        <v>0</v>
      </c>
      <c r="R253" s="154">
        <f t="shared" ref="R253:R261" si="62">Q253*H253</f>
        <v>0</v>
      </c>
      <c r="S253" s="154">
        <v>0</v>
      </c>
      <c r="T253" s="155">
        <f t="shared" ref="T253:T261" si="63">S253*H253</f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6" t="s">
        <v>175</v>
      </c>
      <c r="AT253" s="156" t="s">
        <v>145</v>
      </c>
      <c r="AU253" s="156" t="s">
        <v>150</v>
      </c>
      <c r="AY253" s="14" t="s">
        <v>142</v>
      </c>
      <c r="BE253" s="157">
        <f t="shared" ref="BE253:BE261" si="64">IF(N253="základná",J253,0)</f>
        <v>0</v>
      </c>
      <c r="BF253" s="157">
        <f t="shared" ref="BF253:BF261" si="65">IF(N253="znížená",J253,0)</f>
        <v>537.58000000000004</v>
      </c>
      <c r="BG253" s="157">
        <f t="shared" ref="BG253:BG261" si="66">IF(N253="zákl. prenesená",J253,0)</f>
        <v>0</v>
      </c>
      <c r="BH253" s="157">
        <f t="shared" ref="BH253:BH261" si="67">IF(N253="zníž. prenesená",J253,0)</f>
        <v>0</v>
      </c>
      <c r="BI253" s="157">
        <f t="shared" ref="BI253:BI261" si="68">IF(N253="nulová",J253,0)</f>
        <v>0</v>
      </c>
      <c r="BJ253" s="14" t="s">
        <v>150</v>
      </c>
      <c r="BK253" s="157">
        <f t="shared" ref="BK253:BK261" si="69">ROUND(I253*H253,2)</f>
        <v>537.58000000000004</v>
      </c>
      <c r="BL253" s="14" t="s">
        <v>175</v>
      </c>
      <c r="BM253" s="156" t="s">
        <v>605</v>
      </c>
    </row>
    <row r="254" spans="1:65" s="2" customFormat="1" ht="24.2" customHeight="1">
      <c r="A254" s="26"/>
      <c r="B254" s="144"/>
      <c r="C254" s="162" t="s">
        <v>606</v>
      </c>
      <c r="D254" s="162" t="s">
        <v>281</v>
      </c>
      <c r="E254" s="163" t="s">
        <v>607</v>
      </c>
      <c r="F254" s="164" t="s">
        <v>608</v>
      </c>
      <c r="G254" s="165" t="s">
        <v>153</v>
      </c>
      <c r="H254" s="166">
        <v>488.71</v>
      </c>
      <c r="I254" s="167">
        <v>6.38</v>
      </c>
      <c r="J254" s="167">
        <f t="shared" si="60"/>
        <v>3117.97</v>
      </c>
      <c r="K254" s="168"/>
      <c r="L254" s="169"/>
      <c r="M254" s="170" t="s">
        <v>1</v>
      </c>
      <c r="N254" s="171" t="s">
        <v>42</v>
      </c>
      <c r="O254" s="154">
        <v>0</v>
      </c>
      <c r="P254" s="154">
        <f t="shared" si="61"/>
        <v>0</v>
      </c>
      <c r="Q254" s="154">
        <v>0</v>
      </c>
      <c r="R254" s="154">
        <f t="shared" si="62"/>
        <v>0</v>
      </c>
      <c r="S254" s="154">
        <v>0</v>
      </c>
      <c r="T254" s="155">
        <f t="shared" si="6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6" t="s">
        <v>208</v>
      </c>
      <c r="AT254" s="156" t="s">
        <v>281</v>
      </c>
      <c r="AU254" s="156" t="s">
        <v>150</v>
      </c>
      <c r="AY254" s="14" t="s">
        <v>142</v>
      </c>
      <c r="BE254" s="157">
        <f t="shared" si="64"/>
        <v>0</v>
      </c>
      <c r="BF254" s="157">
        <f t="shared" si="65"/>
        <v>3117.97</v>
      </c>
      <c r="BG254" s="157">
        <f t="shared" si="66"/>
        <v>0</v>
      </c>
      <c r="BH254" s="157">
        <f t="shared" si="67"/>
        <v>0</v>
      </c>
      <c r="BI254" s="157">
        <f t="shared" si="68"/>
        <v>0</v>
      </c>
      <c r="BJ254" s="14" t="s">
        <v>150</v>
      </c>
      <c r="BK254" s="157">
        <f t="shared" si="69"/>
        <v>3117.97</v>
      </c>
      <c r="BL254" s="14" t="s">
        <v>175</v>
      </c>
      <c r="BM254" s="156" t="s">
        <v>609</v>
      </c>
    </row>
    <row r="255" spans="1:65" s="2" customFormat="1" ht="33" customHeight="1">
      <c r="A255" s="26"/>
      <c r="B255" s="144"/>
      <c r="C255" s="145" t="s">
        <v>347</v>
      </c>
      <c r="D255" s="145" t="s">
        <v>145</v>
      </c>
      <c r="E255" s="146" t="s">
        <v>610</v>
      </c>
      <c r="F255" s="147" t="s">
        <v>611</v>
      </c>
      <c r="G255" s="148" t="s">
        <v>153</v>
      </c>
      <c r="H255" s="149">
        <v>1262.3</v>
      </c>
      <c r="I255" s="150">
        <v>4.4400000000000004</v>
      </c>
      <c r="J255" s="150">
        <f t="shared" si="60"/>
        <v>5604.61</v>
      </c>
      <c r="K255" s="151"/>
      <c r="L255" s="27"/>
      <c r="M255" s="152" t="s">
        <v>1</v>
      </c>
      <c r="N255" s="153" t="s">
        <v>42</v>
      </c>
      <c r="O255" s="154">
        <v>0</v>
      </c>
      <c r="P255" s="154">
        <f t="shared" si="61"/>
        <v>0</v>
      </c>
      <c r="Q255" s="154">
        <v>0</v>
      </c>
      <c r="R255" s="154">
        <f t="shared" si="62"/>
        <v>0</v>
      </c>
      <c r="S255" s="154">
        <v>0</v>
      </c>
      <c r="T255" s="155">
        <f t="shared" si="6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6" t="s">
        <v>175</v>
      </c>
      <c r="AT255" s="156" t="s">
        <v>145</v>
      </c>
      <c r="AU255" s="156" t="s">
        <v>150</v>
      </c>
      <c r="AY255" s="14" t="s">
        <v>142</v>
      </c>
      <c r="BE255" s="157">
        <f t="shared" si="64"/>
        <v>0</v>
      </c>
      <c r="BF255" s="157">
        <f t="shared" si="65"/>
        <v>5604.61</v>
      </c>
      <c r="BG255" s="157">
        <f t="shared" si="66"/>
        <v>0</v>
      </c>
      <c r="BH255" s="157">
        <f t="shared" si="67"/>
        <v>0</v>
      </c>
      <c r="BI255" s="157">
        <f t="shared" si="68"/>
        <v>0</v>
      </c>
      <c r="BJ255" s="14" t="s">
        <v>150</v>
      </c>
      <c r="BK255" s="157">
        <f t="shared" si="69"/>
        <v>5604.61</v>
      </c>
      <c r="BL255" s="14" t="s">
        <v>175</v>
      </c>
      <c r="BM255" s="156" t="s">
        <v>612</v>
      </c>
    </row>
    <row r="256" spans="1:65" s="2" customFormat="1" ht="37.9" customHeight="1">
      <c r="A256" s="26"/>
      <c r="B256" s="144"/>
      <c r="C256" s="162" t="s">
        <v>613</v>
      </c>
      <c r="D256" s="162" t="s">
        <v>281</v>
      </c>
      <c r="E256" s="163" t="s">
        <v>614</v>
      </c>
      <c r="F256" s="164" t="s">
        <v>615</v>
      </c>
      <c r="G256" s="165" t="s">
        <v>153</v>
      </c>
      <c r="H256" s="166">
        <v>1262.3</v>
      </c>
      <c r="I256" s="167">
        <v>9.9</v>
      </c>
      <c r="J256" s="167">
        <f t="shared" si="60"/>
        <v>12496.77</v>
      </c>
      <c r="K256" s="168"/>
      <c r="L256" s="169"/>
      <c r="M256" s="170" t="s">
        <v>1</v>
      </c>
      <c r="N256" s="171" t="s">
        <v>42</v>
      </c>
      <c r="O256" s="154">
        <v>0</v>
      </c>
      <c r="P256" s="154">
        <f t="shared" si="61"/>
        <v>0</v>
      </c>
      <c r="Q256" s="154">
        <v>0</v>
      </c>
      <c r="R256" s="154">
        <f t="shared" si="62"/>
        <v>0</v>
      </c>
      <c r="S256" s="154">
        <v>0</v>
      </c>
      <c r="T256" s="155">
        <f t="shared" si="6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6" t="s">
        <v>208</v>
      </c>
      <c r="AT256" s="156" t="s">
        <v>281</v>
      </c>
      <c r="AU256" s="156" t="s">
        <v>150</v>
      </c>
      <c r="AY256" s="14" t="s">
        <v>142</v>
      </c>
      <c r="BE256" s="157">
        <f t="shared" si="64"/>
        <v>0</v>
      </c>
      <c r="BF256" s="157">
        <f t="shared" si="65"/>
        <v>12496.77</v>
      </c>
      <c r="BG256" s="157">
        <f t="shared" si="66"/>
        <v>0</v>
      </c>
      <c r="BH256" s="157">
        <f t="shared" si="67"/>
        <v>0</v>
      </c>
      <c r="BI256" s="157">
        <f t="shared" si="68"/>
        <v>0</v>
      </c>
      <c r="BJ256" s="14" t="s">
        <v>150</v>
      </c>
      <c r="BK256" s="157">
        <f t="shared" si="69"/>
        <v>12496.77</v>
      </c>
      <c r="BL256" s="14" t="s">
        <v>175</v>
      </c>
      <c r="BM256" s="156" t="s">
        <v>616</v>
      </c>
    </row>
    <row r="257" spans="1:65" s="2" customFormat="1" ht="24.2" customHeight="1">
      <c r="A257" s="26"/>
      <c r="B257" s="144"/>
      <c r="C257" s="145" t="s">
        <v>354</v>
      </c>
      <c r="D257" s="145" t="s">
        <v>145</v>
      </c>
      <c r="E257" s="146" t="s">
        <v>617</v>
      </c>
      <c r="F257" s="147" t="s">
        <v>618</v>
      </c>
      <c r="G257" s="148" t="s">
        <v>153</v>
      </c>
      <c r="H257" s="149">
        <v>631.15</v>
      </c>
      <c r="I257" s="150">
        <v>1.58</v>
      </c>
      <c r="J257" s="150">
        <f t="shared" si="60"/>
        <v>997.22</v>
      </c>
      <c r="K257" s="151"/>
      <c r="L257" s="27"/>
      <c r="M257" s="152" t="s">
        <v>1</v>
      </c>
      <c r="N257" s="153" t="s">
        <v>42</v>
      </c>
      <c r="O257" s="154">
        <v>0</v>
      </c>
      <c r="P257" s="154">
        <f t="shared" si="61"/>
        <v>0</v>
      </c>
      <c r="Q257" s="154">
        <v>0</v>
      </c>
      <c r="R257" s="154">
        <f t="shared" si="62"/>
        <v>0</v>
      </c>
      <c r="S257" s="154">
        <v>0</v>
      </c>
      <c r="T257" s="155">
        <f t="shared" si="6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6" t="s">
        <v>175</v>
      </c>
      <c r="AT257" s="156" t="s">
        <v>145</v>
      </c>
      <c r="AU257" s="156" t="s">
        <v>150</v>
      </c>
      <c r="AY257" s="14" t="s">
        <v>142</v>
      </c>
      <c r="BE257" s="157">
        <f t="shared" si="64"/>
        <v>0</v>
      </c>
      <c r="BF257" s="157">
        <f t="shared" si="65"/>
        <v>997.22</v>
      </c>
      <c r="BG257" s="157">
        <f t="shared" si="66"/>
        <v>0</v>
      </c>
      <c r="BH257" s="157">
        <f t="shared" si="67"/>
        <v>0</v>
      </c>
      <c r="BI257" s="157">
        <f t="shared" si="68"/>
        <v>0</v>
      </c>
      <c r="BJ257" s="14" t="s">
        <v>150</v>
      </c>
      <c r="BK257" s="157">
        <f t="shared" si="69"/>
        <v>997.22</v>
      </c>
      <c r="BL257" s="14" t="s">
        <v>175</v>
      </c>
      <c r="BM257" s="156" t="s">
        <v>619</v>
      </c>
    </row>
    <row r="258" spans="1:65" s="2" customFormat="1" ht="37.9" customHeight="1">
      <c r="A258" s="26"/>
      <c r="B258" s="144"/>
      <c r="C258" s="162" t="s">
        <v>620</v>
      </c>
      <c r="D258" s="162" t="s">
        <v>281</v>
      </c>
      <c r="E258" s="163" t="s">
        <v>621</v>
      </c>
      <c r="F258" s="164" t="s">
        <v>622</v>
      </c>
      <c r="G258" s="165" t="s">
        <v>153</v>
      </c>
      <c r="H258" s="166">
        <v>643.77300000000002</v>
      </c>
      <c r="I258" s="167">
        <v>7.84</v>
      </c>
      <c r="J258" s="167">
        <f t="shared" si="60"/>
        <v>5047.18</v>
      </c>
      <c r="K258" s="168"/>
      <c r="L258" s="169"/>
      <c r="M258" s="170" t="s">
        <v>1</v>
      </c>
      <c r="N258" s="171" t="s">
        <v>42</v>
      </c>
      <c r="O258" s="154">
        <v>0</v>
      </c>
      <c r="P258" s="154">
        <f t="shared" si="61"/>
        <v>0</v>
      </c>
      <c r="Q258" s="154">
        <v>0</v>
      </c>
      <c r="R258" s="154">
        <f t="shared" si="62"/>
        <v>0</v>
      </c>
      <c r="S258" s="154">
        <v>0</v>
      </c>
      <c r="T258" s="155">
        <f t="shared" si="6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6" t="s">
        <v>208</v>
      </c>
      <c r="AT258" s="156" t="s">
        <v>281</v>
      </c>
      <c r="AU258" s="156" t="s">
        <v>150</v>
      </c>
      <c r="AY258" s="14" t="s">
        <v>142</v>
      </c>
      <c r="BE258" s="157">
        <f t="shared" si="64"/>
        <v>0</v>
      </c>
      <c r="BF258" s="157">
        <f t="shared" si="65"/>
        <v>5047.18</v>
      </c>
      <c r="BG258" s="157">
        <f t="shared" si="66"/>
        <v>0</v>
      </c>
      <c r="BH258" s="157">
        <f t="shared" si="67"/>
        <v>0</v>
      </c>
      <c r="BI258" s="157">
        <f t="shared" si="68"/>
        <v>0</v>
      </c>
      <c r="BJ258" s="14" t="s">
        <v>150</v>
      </c>
      <c r="BK258" s="157">
        <f t="shared" si="69"/>
        <v>5047.18</v>
      </c>
      <c r="BL258" s="14" t="s">
        <v>175</v>
      </c>
      <c r="BM258" s="156" t="s">
        <v>623</v>
      </c>
    </row>
    <row r="259" spans="1:65" s="2" customFormat="1" ht="24.2" customHeight="1">
      <c r="A259" s="26"/>
      <c r="B259" s="144"/>
      <c r="C259" s="145" t="s">
        <v>624</v>
      </c>
      <c r="D259" s="172" t="s">
        <v>145</v>
      </c>
      <c r="E259" s="146" t="s">
        <v>625</v>
      </c>
      <c r="F259" s="147" t="s">
        <v>626</v>
      </c>
      <c r="G259" s="148" t="s">
        <v>153</v>
      </c>
      <c r="H259" s="149">
        <v>39.106999999999999</v>
      </c>
      <c r="I259" s="150">
        <v>1.74</v>
      </c>
      <c r="J259" s="150">
        <f t="shared" si="60"/>
        <v>68.05</v>
      </c>
      <c r="K259" s="151"/>
      <c r="L259" s="27"/>
      <c r="M259" s="152" t="s">
        <v>1</v>
      </c>
      <c r="N259" s="153" t="s">
        <v>42</v>
      </c>
      <c r="O259" s="154">
        <v>0.10015</v>
      </c>
      <c r="P259" s="154">
        <f t="shared" si="61"/>
        <v>3.9165660500000001</v>
      </c>
      <c r="Q259" s="154">
        <v>0</v>
      </c>
      <c r="R259" s="154">
        <f t="shared" si="62"/>
        <v>0</v>
      </c>
      <c r="S259" s="154">
        <v>0</v>
      </c>
      <c r="T259" s="155">
        <f t="shared" si="6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6" t="s">
        <v>175</v>
      </c>
      <c r="AT259" s="156" t="s">
        <v>145</v>
      </c>
      <c r="AU259" s="156" t="s">
        <v>150</v>
      </c>
      <c r="AY259" s="14" t="s">
        <v>142</v>
      </c>
      <c r="BE259" s="157">
        <f t="shared" si="64"/>
        <v>0</v>
      </c>
      <c r="BF259" s="157">
        <f t="shared" si="65"/>
        <v>68.05</v>
      </c>
      <c r="BG259" s="157">
        <f t="shared" si="66"/>
        <v>0</v>
      </c>
      <c r="BH259" s="157">
        <f t="shared" si="67"/>
        <v>0</v>
      </c>
      <c r="BI259" s="157">
        <f t="shared" si="68"/>
        <v>0</v>
      </c>
      <c r="BJ259" s="14" t="s">
        <v>150</v>
      </c>
      <c r="BK259" s="157">
        <f t="shared" si="69"/>
        <v>68.05</v>
      </c>
      <c r="BL259" s="14" t="s">
        <v>175</v>
      </c>
      <c r="BM259" s="156" t="s">
        <v>627</v>
      </c>
    </row>
    <row r="260" spans="1:65" s="2" customFormat="1" ht="37.9" customHeight="1">
      <c r="A260" s="26"/>
      <c r="B260" s="144"/>
      <c r="C260" s="162" t="s">
        <v>628</v>
      </c>
      <c r="D260" s="173" t="s">
        <v>281</v>
      </c>
      <c r="E260" s="163" t="s">
        <v>629</v>
      </c>
      <c r="F260" s="164" t="s">
        <v>630</v>
      </c>
      <c r="G260" s="165" t="s">
        <v>153</v>
      </c>
      <c r="H260" s="166">
        <v>39.889000000000003</v>
      </c>
      <c r="I260" s="167">
        <v>9.2799999999999994</v>
      </c>
      <c r="J260" s="167">
        <f t="shared" si="60"/>
        <v>370.17</v>
      </c>
      <c r="K260" s="168"/>
      <c r="L260" s="169"/>
      <c r="M260" s="170" t="s">
        <v>1</v>
      </c>
      <c r="N260" s="171" t="s">
        <v>42</v>
      </c>
      <c r="O260" s="154">
        <v>0</v>
      </c>
      <c r="P260" s="154">
        <f t="shared" si="61"/>
        <v>0</v>
      </c>
      <c r="Q260" s="154">
        <v>4.0000000000000001E-3</v>
      </c>
      <c r="R260" s="154">
        <f t="shared" si="62"/>
        <v>0.159556</v>
      </c>
      <c r="S260" s="154">
        <v>0</v>
      </c>
      <c r="T260" s="155">
        <f t="shared" si="6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6" t="s">
        <v>208</v>
      </c>
      <c r="AT260" s="156" t="s">
        <v>281</v>
      </c>
      <c r="AU260" s="156" t="s">
        <v>150</v>
      </c>
      <c r="AY260" s="14" t="s">
        <v>142</v>
      </c>
      <c r="BE260" s="157">
        <f t="shared" si="64"/>
        <v>0</v>
      </c>
      <c r="BF260" s="157">
        <f t="shared" si="65"/>
        <v>370.17</v>
      </c>
      <c r="BG260" s="157">
        <f t="shared" si="66"/>
        <v>0</v>
      </c>
      <c r="BH260" s="157">
        <f t="shared" si="67"/>
        <v>0</v>
      </c>
      <c r="BI260" s="157">
        <f t="shared" si="68"/>
        <v>0</v>
      </c>
      <c r="BJ260" s="14" t="s">
        <v>150</v>
      </c>
      <c r="BK260" s="157">
        <f t="shared" si="69"/>
        <v>370.17</v>
      </c>
      <c r="BL260" s="14" t="s">
        <v>175</v>
      </c>
      <c r="BM260" s="156" t="s">
        <v>631</v>
      </c>
    </row>
    <row r="261" spans="1:65" s="2" customFormat="1" ht="24.2" customHeight="1">
      <c r="A261" s="26"/>
      <c r="B261" s="144"/>
      <c r="C261" s="145" t="s">
        <v>380</v>
      </c>
      <c r="D261" s="145" t="s">
        <v>145</v>
      </c>
      <c r="E261" s="146" t="s">
        <v>632</v>
      </c>
      <c r="F261" s="147" t="s">
        <v>633</v>
      </c>
      <c r="G261" s="148" t="s">
        <v>167</v>
      </c>
      <c r="H261" s="149">
        <v>11.225</v>
      </c>
      <c r="I261" s="150">
        <v>19.850000000000001</v>
      </c>
      <c r="J261" s="150">
        <f t="shared" si="60"/>
        <v>222.82</v>
      </c>
      <c r="K261" s="151"/>
      <c r="L261" s="27"/>
      <c r="M261" s="152" t="s">
        <v>1</v>
      </c>
      <c r="N261" s="153" t="s">
        <v>42</v>
      </c>
      <c r="O261" s="154">
        <v>0</v>
      </c>
      <c r="P261" s="154">
        <f t="shared" si="61"/>
        <v>0</v>
      </c>
      <c r="Q261" s="154">
        <v>0</v>
      </c>
      <c r="R261" s="154">
        <f t="shared" si="62"/>
        <v>0</v>
      </c>
      <c r="S261" s="154">
        <v>0</v>
      </c>
      <c r="T261" s="155">
        <f t="shared" si="6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6" t="s">
        <v>175</v>
      </c>
      <c r="AT261" s="156" t="s">
        <v>145</v>
      </c>
      <c r="AU261" s="156" t="s">
        <v>150</v>
      </c>
      <c r="AY261" s="14" t="s">
        <v>142</v>
      </c>
      <c r="BE261" s="157">
        <f t="shared" si="64"/>
        <v>0</v>
      </c>
      <c r="BF261" s="157">
        <f t="shared" si="65"/>
        <v>222.82</v>
      </c>
      <c r="BG261" s="157">
        <f t="shared" si="66"/>
        <v>0</v>
      </c>
      <c r="BH261" s="157">
        <f t="shared" si="67"/>
        <v>0</v>
      </c>
      <c r="BI261" s="157">
        <f t="shared" si="68"/>
        <v>0</v>
      </c>
      <c r="BJ261" s="14" t="s">
        <v>150</v>
      </c>
      <c r="BK261" s="157">
        <f t="shared" si="69"/>
        <v>222.82</v>
      </c>
      <c r="BL261" s="14" t="s">
        <v>175</v>
      </c>
      <c r="BM261" s="156" t="s">
        <v>634</v>
      </c>
    </row>
    <row r="262" spans="1:65" s="12" customFormat="1" ht="22.9" customHeight="1">
      <c r="B262" s="132"/>
      <c r="D262" s="133" t="s">
        <v>75</v>
      </c>
      <c r="E262" s="142" t="s">
        <v>204</v>
      </c>
      <c r="F262" s="142" t="s">
        <v>635</v>
      </c>
      <c r="J262" s="143">
        <f>BK262</f>
        <v>42597.270000000011</v>
      </c>
      <c r="L262" s="132"/>
      <c r="M262" s="136"/>
      <c r="N262" s="137"/>
      <c r="O262" s="137"/>
      <c r="P262" s="138">
        <f>SUM(P263:P279)</f>
        <v>191.50632999999999</v>
      </c>
      <c r="Q262" s="137"/>
      <c r="R262" s="138">
        <f>SUM(R263:R279)</f>
        <v>8.322150894</v>
      </c>
      <c r="S262" s="137"/>
      <c r="T262" s="139">
        <f>SUM(T263:T279)</f>
        <v>0</v>
      </c>
      <c r="AR262" s="133" t="s">
        <v>150</v>
      </c>
      <c r="AT262" s="140" t="s">
        <v>75</v>
      </c>
      <c r="AU262" s="140" t="s">
        <v>84</v>
      </c>
      <c r="AY262" s="133" t="s">
        <v>142</v>
      </c>
      <c r="BK262" s="141">
        <f>SUM(BK263:BK279)</f>
        <v>42597.270000000011</v>
      </c>
    </row>
    <row r="263" spans="1:65" s="2" customFormat="1" ht="24.2" customHeight="1">
      <c r="A263" s="26"/>
      <c r="B263" s="144"/>
      <c r="C263" s="145" t="s">
        <v>636</v>
      </c>
      <c r="D263" s="145" t="s">
        <v>145</v>
      </c>
      <c r="E263" s="146" t="s">
        <v>637</v>
      </c>
      <c r="F263" s="147" t="s">
        <v>638</v>
      </c>
      <c r="G263" s="148" t="s">
        <v>217</v>
      </c>
      <c r="H263" s="149">
        <v>1250</v>
      </c>
      <c r="I263" s="150">
        <v>6.24</v>
      </c>
      <c r="J263" s="150">
        <f t="shared" ref="J263:J279" si="70">ROUND(I263*H263,2)</f>
        <v>7800</v>
      </c>
      <c r="K263" s="151"/>
      <c r="L263" s="27"/>
      <c r="M263" s="152" t="s">
        <v>1</v>
      </c>
      <c r="N263" s="153" t="s">
        <v>42</v>
      </c>
      <c r="O263" s="154">
        <v>0</v>
      </c>
      <c r="P263" s="154">
        <f t="shared" ref="P263:P279" si="71">O263*H263</f>
        <v>0</v>
      </c>
      <c r="Q263" s="154">
        <v>0</v>
      </c>
      <c r="R263" s="154">
        <f t="shared" ref="R263:R279" si="72">Q263*H263</f>
        <v>0</v>
      </c>
      <c r="S263" s="154">
        <v>0</v>
      </c>
      <c r="T263" s="155">
        <f t="shared" ref="T263:T279" si="73">S263*H263</f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6" t="s">
        <v>175</v>
      </c>
      <c r="AT263" s="156" t="s">
        <v>145</v>
      </c>
      <c r="AU263" s="156" t="s">
        <v>150</v>
      </c>
      <c r="AY263" s="14" t="s">
        <v>142</v>
      </c>
      <c r="BE263" s="157">
        <f t="shared" ref="BE263:BE279" si="74">IF(N263="základná",J263,0)</f>
        <v>0</v>
      </c>
      <c r="BF263" s="157">
        <f t="shared" ref="BF263:BF279" si="75">IF(N263="znížená",J263,0)</f>
        <v>7800</v>
      </c>
      <c r="BG263" s="157">
        <f t="shared" ref="BG263:BG279" si="76">IF(N263="zákl. prenesená",J263,0)</f>
        <v>0</v>
      </c>
      <c r="BH263" s="157">
        <f t="shared" ref="BH263:BH279" si="77">IF(N263="zníž. prenesená",J263,0)</f>
        <v>0</v>
      </c>
      <c r="BI263" s="157">
        <f t="shared" ref="BI263:BI279" si="78">IF(N263="nulová",J263,0)</f>
        <v>0</v>
      </c>
      <c r="BJ263" s="14" t="s">
        <v>150</v>
      </c>
      <c r="BK263" s="157">
        <f t="shared" ref="BK263:BK279" si="79">ROUND(I263*H263,2)</f>
        <v>7800</v>
      </c>
      <c r="BL263" s="14" t="s">
        <v>175</v>
      </c>
      <c r="BM263" s="156" t="s">
        <v>639</v>
      </c>
    </row>
    <row r="264" spans="1:65" s="2" customFormat="1" ht="24.2" customHeight="1">
      <c r="A264" s="26"/>
      <c r="B264" s="144"/>
      <c r="C264" s="145" t="s">
        <v>640</v>
      </c>
      <c r="D264" s="174" t="s">
        <v>145</v>
      </c>
      <c r="E264" s="146" t="s">
        <v>637</v>
      </c>
      <c r="F264" s="147" t="s">
        <v>638</v>
      </c>
      <c r="G264" s="148" t="s">
        <v>217</v>
      </c>
      <c r="H264" s="149">
        <v>63.25</v>
      </c>
      <c r="I264" s="150">
        <v>6.24</v>
      </c>
      <c r="J264" s="150">
        <f t="shared" si="70"/>
        <v>394.68</v>
      </c>
      <c r="K264" s="151"/>
      <c r="L264" s="27"/>
      <c r="M264" s="152" t="s">
        <v>1</v>
      </c>
      <c r="N264" s="153" t="s">
        <v>42</v>
      </c>
      <c r="O264" s="154">
        <v>0</v>
      </c>
      <c r="P264" s="154">
        <f t="shared" si="71"/>
        <v>0</v>
      </c>
      <c r="Q264" s="154">
        <v>0</v>
      </c>
      <c r="R264" s="154">
        <f t="shared" si="72"/>
        <v>0</v>
      </c>
      <c r="S264" s="154">
        <v>0</v>
      </c>
      <c r="T264" s="155">
        <f t="shared" si="7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6" t="s">
        <v>175</v>
      </c>
      <c r="AT264" s="156" t="s">
        <v>145</v>
      </c>
      <c r="AU264" s="156" t="s">
        <v>150</v>
      </c>
      <c r="AY264" s="14" t="s">
        <v>142</v>
      </c>
      <c r="BE264" s="157">
        <f t="shared" si="74"/>
        <v>0</v>
      </c>
      <c r="BF264" s="157">
        <f t="shared" si="75"/>
        <v>394.68</v>
      </c>
      <c r="BG264" s="157">
        <f t="shared" si="76"/>
        <v>0</v>
      </c>
      <c r="BH264" s="157">
        <f t="shared" si="77"/>
        <v>0</v>
      </c>
      <c r="BI264" s="157">
        <f t="shared" si="78"/>
        <v>0</v>
      </c>
      <c r="BJ264" s="14" t="s">
        <v>150</v>
      </c>
      <c r="BK264" s="157">
        <f t="shared" si="79"/>
        <v>394.68</v>
      </c>
      <c r="BL264" s="14" t="s">
        <v>175</v>
      </c>
      <c r="BM264" s="156" t="s">
        <v>641</v>
      </c>
    </row>
    <row r="265" spans="1:65" s="2" customFormat="1" ht="24.2" customHeight="1">
      <c r="A265" s="26"/>
      <c r="B265" s="144"/>
      <c r="C265" s="162" t="s">
        <v>383</v>
      </c>
      <c r="D265" s="162" t="s">
        <v>281</v>
      </c>
      <c r="E265" s="163" t="s">
        <v>642</v>
      </c>
      <c r="F265" s="164" t="s">
        <v>643</v>
      </c>
      <c r="G265" s="165" t="s">
        <v>148</v>
      </c>
      <c r="H265" s="166">
        <v>18.23</v>
      </c>
      <c r="I265" s="167">
        <v>473.69</v>
      </c>
      <c r="J265" s="167">
        <f t="shared" si="70"/>
        <v>8635.3700000000008</v>
      </c>
      <c r="K265" s="168"/>
      <c r="L265" s="169"/>
      <c r="M265" s="170" t="s">
        <v>1</v>
      </c>
      <c r="N265" s="171" t="s">
        <v>42</v>
      </c>
      <c r="O265" s="154">
        <v>0</v>
      </c>
      <c r="P265" s="154">
        <f t="shared" si="71"/>
        <v>0</v>
      </c>
      <c r="Q265" s="154">
        <v>0</v>
      </c>
      <c r="R265" s="154">
        <f t="shared" si="72"/>
        <v>0</v>
      </c>
      <c r="S265" s="154">
        <v>0</v>
      </c>
      <c r="T265" s="155">
        <f t="shared" si="7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6" t="s">
        <v>208</v>
      </c>
      <c r="AT265" s="156" t="s">
        <v>281</v>
      </c>
      <c r="AU265" s="156" t="s">
        <v>150</v>
      </c>
      <c r="AY265" s="14" t="s">
        <v>142</v>
      </c>
      <c r="BE265" s="157">
        <f t="shared" si="74"/>
        <v>0</v>
      </c>
      <c r="BF265" s="157">
        <f t="shared" si="75"/>
        <v>8635.3700000000008</v>
      </c>
      <c r="BG265" s="157">
        <f t="shared" si="76"/>
        <v>0</v>
      </c>
      <c r="BH265" s="157">
        <f t="shared" si="77"/>
        <v>0</v>
      </c>
      <c r="BI265" s="157">
        <f t="shared" si="78"/>
        <v>0</v>
      </c>
      <c r="BJ265" s="14" t="s">
        <v>150</v>
      </c>
      <c r="BK265" s="157">
        <f t="shared" si="79"/>
        <v>8635.3700000000008</v>
      </c>
      <c r="BL265" s="14" t="s">
        <v>175</v>
      </c>
      <c r="BM265" s="156" t="s">
        <v>644</v>
      </c>
    </row>
    <row r="266" spans="1:65" s="2" customFormat="1" ht="24.2" customHeight="1">
      <c r="A266" s="26"/>
      <c r="B266" s="144"/>
      <c r="C266" s="162" t="s">
        <v>645</v>
      </c>
      <c r="D266" s="175" t="s">
        <v>281</v>
      </c>
      <c r="E266" s="163" t="s">
        <v>642</v>
      </c>
      <c r="F266" s="164" t="s">
        <v>643</v>
      </c>
      <c r="G266" s="165" t="s">
        <v>148</v>
      </c>
      <c r="H266" s="166">
        <v>0.52200000000000002</v>
      </c>
      <c r="I266" s="167">
        <v>473.69</v>
      </c>
      <c r="J266" s="167">
        <f t="shared" si="70"/>
        <v>247.27</v>
      </c>
      <c r="K266" s="168"/>
      <c r="L266" s="169"/>
      <c r="M266" s="170" t="s">
        <v>1</v>
      </c>
      <c r="N266" s="171" t="s">
        <v>42</v>
      </c>
      <c r="O266" s="154">
        <v>0</v>
      </c>
      <c r="P266" s="154">
        <f t="shared" si="71"/>
        <v>0</v>
      </c>
      <c r="Q266" s="154">
        <v>0</v>
      </c>
      <c r="R266" s="154">
        <f t="shared" si="72"/>
        <v>0</v>
      </c>
      <c r="S266" s="154">
        <v>0</v>
      </c>
      <c r="T266" s="155">
        <f t="shared" si="7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6" t="s">
        <v>208</v>
      </c>
      <c r="AT266" s="156" t="s">
        <v>281</v>
      </c>
      <c r="AU266" s="156" t="s">
        <v>150</v>
      </c>
      <c r="AY266" s="14" t="s">
        <v>142</v>
      </c>
      <c r="BE266" s="157">
        <f t="shared" si="74"/>
        <v>0</v>
      </c>
      <c r="BF266" s="157">
        <f t="shared" si="75"/>
        <v>247.27</v>
      </c>
      <c r="BG266" s="157">
        <f t="shared" si="76"/>
        <v>0</v>
      </c>
      <c r="BH266" s="157">
        <f t="shared" si="77"/>
        <v>0</v>
      </c>
      <c r="BI266" s="157">
        <f t="shared" si="78"/>
        <v>0</v>
      </c>
      <c r="BJ266" s="14" t="s">
        <v>150</v>
      </c>
      <c r="BK266" s="157">
        <f t="shared" si="79"/>
        <v>247.27</v>
      </c>
      <c r="BL266" s="14" t="s">
        <v>175</v>
      </c>
      <c r="BM266" s="156" t="s">
        <v>646</v>
      </c>
    </row>
    <row r="267" spans="1:65" s="2" customFormat="1" ht="16.5" customHeight="1">
      <c r="A267" s="26"/>
      <c r="B267" s="144"/>
      <c r="C267" s="145" t="s">
        <v>647</v>
      </c>
      <c r="D267" s="145" t="s">
        <v>145</v>
      </c>
      <c r="E267" s="146" t="s">
        <v>648</v>
      </c>
      <c r="F267" s="147" t="s">
        <v>649</v>
      </c>
      <c r="G267" s="148" t="s">
        <v>217</v>
      </c>
      <c r="H267" s="149">
        <v>978</v>
      </c>
      <c r="I267" s="150">
        <v>0.95</v>
      </c>
      <c r="J267" s="150">
        <f t="shared" si="70"/>
        <v>929.1</v>
      </c>
      <c r="K267" s="151"/>
      <c r="L267" s="27"/>
      <c r="M267" s="152" t="s">
        <v>1</v>
      </c>
      <c r="N267" s="153" t="s">
        <v>42</v>
      </c>
      <c r="O267" s="154">
        <v>0</v>
      </c>
      <c r="P267" s="154">
        <f t="shared" si="71"/>
        <v>0</v>
      </c>
      <c r="Q267" s="154">
        <v>0</v>
      </c>
      <c r="R267" s="154">
        <f t="shared" si="72"/>
        <v>0</v>
      </c>
      <c r="S267" s="154">
        <v>0</v>
      </c>
      <c r="T267" s="155">
        <f t="shared" si="7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6" t="s">
        <v>175</v>
      </c>
      <c r="AT267" s="156" t="s">
        <v>145</v>
      </c>
      <c r="AU267" s="156" t="s">
        <v>150</v>
      </c>
      <c r="AY267" s="14" t="s">
        <v>142</v>
      </c>
      <c r="BE267" s="157">
        <f t="shared" si="74"/>
        <v>0</v>
      </c>
      <c r="BF267" s="157">
        <f t="shared" si="75"/>
        <v>929.1</v>
      </c>
      <c r="BG267" s="157">
        <f t="shared" si="76"/>
        <v>0</v>
      </c>
      <c r="BH267" s="157">
        <f t="shared" si="77"/>
        <v>0</v>
      </c>
      <c r="BI267" s="157">
        <f t="shared" si="78"/>
        <v>0</v>
      </c>
      <c r="BJ267" s="14" t="s">
        <v>150</v>
      </c>
      <c r="BK267" s="157">
        <f t="shared" si="79"/>
        <v>929.1</v>
      </c>
      <c r="BL267" s="14" t="s">
        <v>175</v>
      </c>
      <c r="BM267" s="156" t="s">
        <v>650</v>
      </c>
    </row>
    <row r="268" spans="1:65" s="2" customFormat="1" ht="24.2" customHeight="1">
      <c r="A268" s="26"/>
      <c r="B268" s="144"/>
      <c r="C268" s="162" t="s">
        <v>387</v>
      </c>
      <c r="D268" s="162" t="s">
        <v>281</v>
      </c>
      <c r="E268" s="163" t="s">
        <v>651</v>
      </c>
      <c r="F268" s="164" t="s">
        <v>652</v>
      </c>
      <c r="G268" s="165" t="s">
        <v>148</v>
      </c>
      <c r="H268" s="166">
        <v>3.9119999999999999</v>
      </c>
      <c r="I268" s="167">
        <v>289.3</v>
      </c>
      <c r="J268" s="167">
        <f t="shared" si="70"/>
        <v>1131.74</v>
      </c>
      <c r="K268" s="168"/>
      <c r="L268" s="169"/>
      <c r="M268" s="170" t="s">
        <v>1</v>
      </c>
      <c r="N268" s="171" t="s">
        <v>42</v>
      </c>
      <c r="O268" s="154">
        <v>0</v>
      </c>
      <c r="P268" s="154">
        <f t="shared" si="71"/>
        <v>0</v>
      </c>
      <c r="Q268" s="154">
        <v>0</v>
      </c>
      <c r="R268" s="154">
        <f t="shared" si="72"/>
        <v>0</v>
      </c>
      <c r="S268" s="154">
        <v>0</v>
      </c>
      <c r="T268" s="155">
        <f t="shared" si="7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6" t="s">
        <v>208</v>
      </c>
      <c r="AT268" s="156" t="s">
        <v>281</v>
      </c>
      <c r="AU268" s="156" t="s">
        <v>150</v>
      </c>
      <c r="AY268" s="14" t="s">
        <v>142</v>
      </c>
      <c r="BE268" s="157">
        <f t="shared" si="74"/>
        <v>0</v>
      </c>
      <c r="BF268" s="157">
        <f t="shared" si="75"/>
        <v>1131.74</v>
      </c>
      <c r="BG268" s="157">
        <f t="shared" si="76"/>
        <v>0</v>
      </c>
      <c r="BH268" s="157">
        <f t="shared" si="77"/>
        <v>0</v>
      </c>
      <c r="BI268" s="157">
        <f t="shared" si="78"/>
        <v>0</v>
      </c>
      <c r="BJ268" s="14" t="s">
        <v>150</v>
      </c>
      <c r="BK268" s="157">
        <f t="shared" si="79"/>
        <v>1131.74</v>
      </c>
      <c r="BL268" s="14" t="s">
        <v>175</v>
      </c>
      <c r="BM268" s="156" t="s">
        <v>653</v>
      </c>
    </row>
    <row r="269" spans="1:65" s="2" customFormat="1" ht="21.75" customHeight="1">
      <c r="A269" s="26"/>
      <c r="B269" s="144"/>
      <c r="C269" s="145" t="s">
        <v>654</v>
      </c>
      <c r="D269" s="145" t="s">
        <v>145</v>
      </c>
      <c r="E269" s="146" t="s">
        <v>655</v>
      </c>
      <c r="F269" s="147" t="s">
        <v>656</v>
      </c>
      <c r="G269" s="148" t="s">
        <v>217</v>
      </c>
      <c r="H269" s="149">
        <v>3200</v>
      </c>
      <c r="I269" s="150">
        <v>0.72</v>
      </c>
      <c r="J269" s="150">
        <f t="shared" si="70"/>
        <v>2304</v>
      </c>
      <c r="K269" s="151"/>
      <c r="L269" s="27"/>
      <c r="M269" s="152" t="s">
        <v>1</v>
      </c>
      <c r="N269" s="153" t="s">
        <v>42</v>
      </c>
      <c r="O269" s="154">
        <v>0</v>
      </c>
      <c r="P269" s="154">
        <f t="shared" si="71"/>
        <v>0</v>
      </c>
      <c r="Q269" s="154">
        <v>0</v>
      </c>
      <c r="R269" s="154">
        <f t="shared" si="72"/>
        <v>0</v>
      </c>
      <c r="S269" s="154">
        <v>0</v>
      </c>
      <c r="T269" s="155">
        <f t="shared" si="7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6" t="s">
        <v>175</v>
      </c>
      <c r="AT269" s="156" t="s">
        <v>145</v>
      </c>
      <c r="AU269" s="156" t="s">
        <v>150</v>
      </c>
      <c r="AY269" s="14" t="s">
        <v>142</v>
      </c>
      <c r="BE269" s="157">
        <f t="shared" si="74"/>
        <v>0</v>
      </c>
      <c r="BF269" s="157">
        <f t="shared" si="75"/>
        <v>2304</v>
      </c>
      <c r="BG269" s="157">
        <f t="shared" si="76"/>
        <v>0</v>
      </c>
      <c r="BH269" s="157">
        <f t="shared" si="77"/>
        <v>0</v>
      </c>
      <c r="BI269" s="157">
        <f t="shared" si="78"/>
        <v>0</v>
      </c>
      <c r="BJ269" s="14" t="s">
        <v>150</v>
      </c>
      <c r="BK269" s="157">
        <f t="shared" si="79"/>
        <v>2304</v>
      </c>
      <c r="BL269" s="14" t="s">
        <v>175</v>
      </c>
      <c r="BM269" s="156" t="s">
        <v>657</v>
      </c>
    </row>
    <row r="270" spans="1:65" s="2" customFormat="1" ht="24.2" customHeight="1">
      <c r="A270" s="26"/>
      <c r="B270" s="144"/>
      <c r="C270" s="162" t="s">
        <v>390</v>
      </c>
      <c r="D270" s="162" t="s">
        <v>281</v>
      </c>
      <c r="E270" s="163" t="s">
        <v>651</v>
      </c>
      <c r="F270" s="164" t="s">
        <v>652</v>
      </c>
      <c r="G270" s="165" t="s">
        <v>148</v>
      </c>
      <c r="H270" s="166">
        <v>7.04</v>
      </c>
      <c r="I270" s="167">
        <v>289.3</v>
      </c>
      <c r="J270" s="167">
        <f t="shared" si="70"/>
        <v>2036.67</v>
      </c>
      <c r="K270" s="168"/>
      <c r="L270" s="169"/>
      <c r="M270" s="170" t="s">
        <v>1</v>
      </c>
      <c r="N270" s="171" t="s">
        <v>42</v>
      </c>
      <c r="O270" s="154">
        <v>0</v>
      </c>
      <c r="P270" s="154">
        <f t="shared" si="71"/>
        <v>0</v>
      </c>
      <c r="Q270" s="154">
        <v>0</v>
      </c>
      <c r="R270" s="154">
        <f t="shared" si="72"/>
        <v>0</v>
      </c>
      <c r="S270" s="154">
        <v>0</v>
      </c>
      <c r="T270" s="155">
        <f t="shared" si="7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6" t="s">
        <v>208</v>
      </c>
      <c r="AT270" s="156" t="s">
        <v>281</v>
      </c>
      <c r="AU270" s="156" t="s">
        <v>150</v>
      </c>
      <c r="AY270" s="14" t="s">
        <v>142</v>
      </c>
      <c r="BE270" s="157">
        <f t="shared" si="74"/>
        <v>0</v>
      </c>
      <c r="BF270" s="157">
        <f t="shared" si="75"/>
        <v>2036.67</v>
      </c>
      <c r="BG270" s="157">
        <f t="shared" si="76"/>
        <v>0</v>
      </c>
      <c r="BH270" s="157">
        <f t="shared" si="77"/>
        <v>0</v>
      </c>
      <c r="BI270" s="157">
        <f t="shared" si="78"/>
        <v>0</v>
      </c>
      <c r="BJ270" s="14" t="s">
        <v>150</v>
      </c>
      <c r="BK270" s="157">
        <f t="shared" si="79"/>
        <v>2036.67</v>
      </c>
      <c r="BL270" s="14" t="s">
        <v>175</v>
      </c>
      <c r="BM270" s="156" t="s">
        <v>658</v>
      </c>
    </row>
    <row r="271" spans="1:65" s="2" customFormat="1" ht="44.25" customHeight="1">
      <c r="A271" s="26"/>
      <c r="B271" s="144"/>
      <c r="C271" s="145" t="s">
        <v>659</v>
      </c>
      <c r="D271" s="145" t="s">
        <v>145</v>
      </c>
      <c r="E271" s="146" t="s">
        <v>660</v>
      </c>
      <c r="F271" s="147" t="s">
        <v>661</v>
      </c>
      <c r="G271" s="148" t="s">
        <v>148</v>
      </c>
      <c r="H271" s="149">
        <v>29.181999999999999</v>
      </c>
      <c r="I271" s="150">
        <v>29.11</v>
      </c>
      <c r="J271" s="150">
        <f t="shared" si="70"/>
        <v>849.49</v>
      </c>
      <c r="K271" s="151"/>
      <c r="L271" s="27"/>
      <c r="M271" s="152" t="s">
        <v>1</v>
      </c>
      <c r="N271" s="153" t="s">
        <v>42</v>
      </c>
      <c r="O271" s="154">
        <v>0</v>
      </c>
      <c r="P271" s="154">
        <f t="shared" si="71"/>
        <v>0</v>
      </c>
      <c r="Q271" s="154">
        <v>0</v>
      </c>
      <c r="R271" s="154">
        <f t="shared" si="72"/>
        <v>0</v>
      </c>
      <c r="S271" s="154">
        <v>0</v>
      </c>
      <c r="T271" s="155">
        <f t="shared" si="7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6" t="s">
        <v>175</v>
      </c>
      <c r="AT271" s="156" t="s">
        <v>145</v>
      </c>
      <c r="AU271" s="156" t="s">
        <v>150</v>
      </c>
      <c r="AY271" s="14" t="s">
        <v>142</v>
      </c>
      <c r="BE271" s="157">
        <f t="shared" si="74"/>
        <v>0</v>
      </c>
      <c r="BF271" s="157">
        <f t="shared" si="75"/>
        <v>849.49</v>
      </c>
      <c r="BG271" s="157">
        <f t="shared" si="76"/>
        <v>0</v>
      </c>
      <c r="BH271" s="157">
        <f t="shared" si="77"/>
        <v>0</v>
      </c>
      <c r="BI271" s="157">
        <f t="shared" si="78"/>
        <v>0</v>
      </c>
      <c r="BJ271" s="14" t="s">
        <v>150</v>
      </c>
      <c r="BK271" s="157">
        <f t="shared" si="79"/>
        <v>849.49</v>
      </c>
      <c r="BL271" s="14" t="s">
        <v>175</v>
      </c>
      <c r="BM271" s="156" t="s">
        <v>662</v>
      </c>
    </row>
    <row r="272" spans="1:65" s="2" customFormat="1" ht="44.25" customHeight="1">
      <c r="A272" s="26"/>
      <c r="B272" s="144"/>
      <c r="C272" s="145" t="s">
        <v>663</v>
      </c>
      <c r="D272" s="174" t="s">
        <v>145</v>
      </c>
      <c r="E272" s="146" t="s">
        <v>660</v>
      </c>
      <c r="F272" s="147" t="s">
        <v>661</v>
      </c>
      <c r="G272" s="148" t="s">
        <v>148</v>
      </c>
      <c r="H272" s="149">
        <v>1.044</v>
      </c>
      <c r="I272" s="150">
        <v>29.11</v>
      </c>
      <c r="J272" s="150">
        <f t="shared" si="70"/>
        <v>30.39</v>
      </c>
      <c r="K272" s="151"/>
      <c r="L272" s="27"/>
      <c r="M272" s="152" t="s">
        <v>1</v>
      </c>
      <c r="N272" s="153" t="s">
        <v>42</v>
      </c>
      <c r="O272" s="154">
        <v>0</v>
      </c>
      <c r="P272" s="154">
        <f t="shared" si="71"/>
        <v>0</v>
      </c>
      <c r="Q272" s="154">
        <v>0</v>
      </c>
      <c r="R272" s="154">
        <f t="shared" si="72"/>
        <v>0</v>
      </c>
      <c r="S272" s="154">
        <v>0</v>
      </c>
      <c r="T272" s="155">
        <f t="shared" si="7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6" t="s">
        <v>175</v>
      </c>
      <c r="AT272" s="156" t="s">
        <v>145</v>
      </c>
      <c r="AU272" s="156" t="s">
        <v>150</v>
      </c>
      <c r="AY272" s="14" t="s">
        <v>142</v>
      </c>
      <c r="BE272" s="157">
        <f t="shared" si="74"/>
        <v>0</v>
      </c>
      <c r="BF272" s="157">
        <f t="shared" si="75"/>
        <v>30.39</v>
      </c>
      <c r="BG272" s="157">
        <f t="shared" si="76"/>
        <v>0</v>
      </c>
      <c r="BH272" s="157">
        <f t="shared" si="77"/>
        <v>0</v>
      </c>
      <c r="BI272" s="157">
        <f t="shared" si="78"/>
        <v>0</v>
      </c>
      <c r="BJ272" s="14" t="s">
        <v>150</v>
      </c>
      <c r="BK272" s="157">
        <f t="shared" si="79"/>
        <v>30.39</v>
      </c>
      <c r="BL272" s="14" t="s">
        <v>175</v>
      </c>
      <c r="BM272" s="156" t="s">
        <v>664</v>
      </c>
    </row>
    <row r="273" spans="1:65" s="2" customFormat="1" ht="24.2" customHeight="1">
      <c r="A273" s="26"/>
      <c r="B273" s="144"/>
      <c r="C273" s="145" t="s">
        <v>665</v>
      </c>
      <c r="D273" s="172" t="s">
        <v>145</v>
      </c>
      <c r="E273" s="146" t="s">
        <v>666</v>
      </c>
      <c r="F273" s="147" t="s">
        <v>667</v>
      </c>
      <c r="G273" s="148" t="s">
        <v>512</v>
      </c>
      <c r="H273" s="149">
        <v>1</v>
      </c>
      <c r="I273" s="150">
        <v>350</v>
      </c>
      <c r="J273" s="150">
        <f t="shared" si="70"/>
        <v>350</v>
      </c>
      <c r="K273" s="151"/>
      <c r="L273" s="27"/>
      <c r="M273" s="152" t="s">
        <v>1</v>
      </c>
      <c r="N273" s="153" t="s">
        <v>42</v>
      </c>
      <c r="O273" s="154">
        <v>0</v>
      </c>
      <c r="P273" s="154">
        <f t="shared" si="71"/>
        <v>0</v>
      </c>
      <c r="Q273" s="154">
        <v>2.2329999999999999E-2</v>
      </c>
      <c r="R273" s="154">
        <f t="shared" si="72"/>
        <v>2.2329999999999999E-2</v>
      </c>
      <c r="S273" s="154">
        <v>0</v>
      </c>
      <c r="T273" s="155">
        <f t="shared" si="7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6" t="s">
        <v>175</v>
      </c>
      <c r="AT273" s="156" t="s">
        <v>145</v>
      </c>
      <c r="AU273" s="156" t="s">
        <v>150</v>
      </c>
      <c r="AY273" s="14" t="s">
        <v>142</v>
      </c>
      <c r="BE273" s="157">
        <f t="shared" si="74"/>
        <v>0</v>
      </c>
      <c r="BF273" s="157">
        <f t="shared" si="75"/>
        <v>350</v>
      </c>
      <c r="BG273" s="157">
        <f t="shared" si="76"/>
        <v>0</v>
      </c>
      <c r="BH273" s="157">
        <f t="shared" si="77"/>
        <v>0</v>
      </c>
      <c r="BI273" s="157">
        <f t="shared" si="78"/>
        <v>0</v>
      </c>
      <c r="BJ273" s="14" t="s">
        <v>150</v>
      </c>
      <c r="BK273" s="157">
        <f t="shared" si="79"/>
        <v>350</v>
      </c>
      <c r="BL273" s="14" t="s">
        <v>175</v>
      </c>
      <c r="BM273" s="156" t="s">
        <v>668</v>
      </c>
    </row>
    <row r="274" spans="1:65" s="2" customFormat="1" ht="33" customHeight="1">
      <c r="A274" s="26"/>
      <c r="B274" s="144"/>
      <c r="C274" s="145" t="s">
        <v>418</v>
      </c>
      <c r="D274" s="145" t="s">
        <v>145</v>
      </c>
      <c r="E274" s="146" t="s">
        <v>669</v>
      </c>
      <c r="F274" s="147" t="s">
        <v>670</v>
      </c>
      <c r="G274" s="148" t="s">
        <v>153</v>
      </c>
      <c r="H274" s="149">
        <v>631.15</v>
      </c>
      <c r="I274" s="150">
        <v>20.51</v>
      </c>
      <c r="J274" s="150">
        <f t="shared" si="70"/>
        <v>12944.89</v>
      </c>
      <c r="K274" s="151"/>
      <c r="L274" s="27"/>
      <c r="M274" s="152" t="s">
        <v>1</v>
      </c>
      <c r="N274" s="153" t="s">
        <v>42</v>
      </c>
      <c r="O274" s="154">
        <v>0.2346</v>
      </c>
      <c r="P274" s="154">
        <f t="shared" si="71"/>
        <v>148.06779</v>
      </c>
      <c r="Q274" s="154">
        <v>1.03672E-2</v>
      </c>
      <c r="R274" s="154">
        <f t="shared" si="72"/>
        <v>6.5432582799999999</v>
      </c>
      <c r="S274" s="154">
        <v>0</v>
      </c>
      <c r="T274" s="155">
        <f t="shared" si="7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6" t="s">
        <v>175</v>
      </c>
      <c r="AT274" s="156" t="s">
        <v>145</v>
      </c>
      <c r="AU274" s="156" t="s">
        <v>150</v>
      </c>
      <c r="AY274" s="14" t="s">
        <v>142</v>
      </c>
      <c r="BE274" s="157">
        <f t="shared" si="74"/>
        <v>0</v>
      </c>
      <c r="BF274" s="157">
        <f t="shared" si="75"/>
        <v>12944.89</v>
      </c>
      <c r="BG274" s="157">
        <f t="shared" si="76"/>
        <v>0</v>
      </c>
      <c r="BH274" s="157">
        <f t="shared" si="77"/>
        <v>0</v>
      </c>
      <c r="BI274" s="157">
        <f t="shared" si="78"/>
        <v>0</v>
      </c>
      <c r="BJ274" s="14" t="s">
        <v>150</v>
      </c>
      <c r="BK274" s="157">
        <f t="shared" si="79"/>
        <v>12944.89</v>
      </c>
      <c r="BL274" s="14" t="s">
        <v>175</v>
      </c>
      <c r="BM274" s="156" t="s">
        <v>671</v>
      </c>
    </row>
    <row r="275" spans="1:65" s="2" customFormat="1" ht="33" customHeight="1">
      <c r="A275" s="26"/>
      <c r="B275" s="144"/>
      <c r="C275" s="145" t="s">
        <v>672</v>
      </c>
      <c r="D275" s="174" t="s">
        <v>145</v>
      </c>
      <c r="E275" s="146" t="s">
        <v>669</v>
      </c>
      <c r="F275" s="147" t="s">
        <v>670</v>
      </c>
      <c r="G275" s="148" t="s">
        <v>153</v>
      </c>
      <c r="H275" s="149">
        <v>120.3</v>
      </c>
      <c r="I275" s="150">
        <v>20.51</v>
      </c>
      <c r="J275" s="150">
        <f t="shared" si="70"/>
        <v>2467.35</v>
      </c>
      <c r="K275" s="151"/>
      <c r="L275" s="27"/>
      <c r="M275" s="152" t="s">
        <v>1</v>
      </c>
      <c r="N275" s="153" t="s">
        <v>42</v>
      </c>
      <c r="O275" s="154">
        <v>0.2346</v>
      </c>
      <c r="P275" s="154">
        <f t="shared" si="71"/>
        <v>28.222380000000001</v>
      </c>
      <c r="Q275" s="154">
        <v>1.03672E-2</v>
      </c>
      <c r="R275" s="154">
        <f t="shared" si="72"/>
        <v>1.2471741599999999</v>
      </c>
      <c r="S275" s="154">
        <v>0</v>
      </c>
      <c r="T275" s="155">
        <f t="shared" si="7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6" t="s">
        <v>175</v>
      </c>
      <c r="AT275" s="156" t="s">
        <v>145</v>
      </c>
      <c r="AU275" s="156" t="s">
        <v>150</v>
      </c>
      <c r="AY275" s="14" t="s">
        <v>142</v>
      </c>
      <c r="BE275" s="157">
        <f t="shared" si="74"/>
        <v>0</v>
      </c>
      <c r="BF275" s="157">
        <f t="shared" si="75"/>
        <v>2467.35</v>
      </c>
      <c r="BG275" s="157">
        <f t="shared" si="76"/>
        <v>0</v>
      </c>
      <c r="BH275" s="157">
        <f t="shared" si="77"/>
        <v>0</v>
      </c>
      <c r="BI275" s="157">
        <f t="shared" si="78"/>
        <v>0</v>
      </c>
      <c r="BJ275" s="14" t="s">
        <v>150</v>
      </c>
      <c r="BK275" s="157">
        <f t="shared" si="79"/>
        <v>2467.35</v>
      </c>
      <c r="BL275" s="14" t="s">
        <v>175</v>
      </c>
      <c r="BM275" s="156" t="s">
        <v>673</v>
      </c>
    </row>
    <row r="276" spans="1:65" s="2" customFormat="1" ht="33" customHeight="1">
      <c r="A276" s="26"/>
      <c r="B276" s="144"/>
      <c r="C276" s="145" t="s">
        <v>674</v>
      </c>
      <c r="D276" s="174" t="s">
        <v>145</v>
      </c>
      <c r="E276" s="146" t="s">
        <v>669</v>
      </c>
      <c r="F276" s="147" t="s">
        <v>670</v>
      </c>
      <c r="G276" s="148" t="s">
        <v>153</v>
      </c>
      <c r="H276" s="149">
        <v>27.52</v>
      </c>
      <c r="I276" s="150">
        <v>20.51</v>
      </c>
      <c r="J276" s="150">
        <f t="shared" si="70"/>
        <v>564.44000000000005</v>
      </c>
      <c r="K276" s="151"/>
      <c r="L276" s="27"/>
      <c r="M276" s="152" t="s">
        <v>1</v>
      </c>
      <c r="N276" s="153" t="s">
        <v>42</v>
      </c>
      <c r="O276" s="154">
        <v>0.2346</v>
      </c>
      <c r="P276" s="154">
        <f t="shared" si="71"/>
        <v>6.4561919999999997</v>
      </c>
      <c r="Q276" s="154">
        <v>1.03672E-2</v>
      </c>
      <c r="R276" s="154">
        <f t="shared" si="72"/>
        <v>0.28530534400000002</v>
      </c>
      <c r="S276" s="154">
        <v>0</v>
      </c>
      <c r="T276" s="155">
        <f t="shared" si="7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6" t="s">
        <v>175</v>
      </c>
      <c r="AT276" s="156" t="s">
        <v>145</v>
      </c>
      <c r="AU276" s="156" t="s">
        <v>150</v>
      </c>
      <c r="AY276" s="14" t="s">
        <v>142</v>
      </c>
      <c r="BE276" s="157">
        <f t="shared" si="74"/>
        <v>0</v>
      </c>
      <c r="BF276" s="157">
        <f t="shared" si="75"/>
        <v>564.44000000000005</v>
      </c>
      <c r="BG276" s="157">
        <f t="shared" si="76"/>
        <v>0</v>
      </c>
      <c r="BH276" s="157">
        <f t="shared" si="77"/>
        <v>0</v>
      </c>
      <c r="BI276" s="157">
        <f t="shared" si="78"/>
        <v>0</v>
      </c>
      <c r="BJ276" s="14" t="s">
        <v>150</v>
      </c>
      <c r="BK276" s="157">
        <f t="shared" si="79"/>
        <v>564.44000000000005</v>
      </c>
      <c r="BL276" s="14" t="s">
        <v>175</v>
      </c>
      <c r="BM276" s="156" t="s">
        <v>675</v>
      </c>
    </row>
    <row r="277" spans="1:65" s="2" customFormat="1" ht="24.2" customHeight="1">
      <c r="A277" s="26"/>
      <c r="B277" s="144"/>
      <c r="C277" s="145" t="s">
        <v>676</v>
      </c>
      <c r="D277" s="172" t="s">
        <v>145</v>
      </c>
      <c r="E277" s="146" t="s">
        <v>677</v>
      </c>
      <c r="F277" s="147" t="s">
        <v>678</v>
      </c>
      <c r="G277" s="148" t="s">
        <v>153</v>
      </c>
      <c r="H277" s="149">
        <v>39.106999999999999</v>
      </c>
      <c r="I277" s="150">
        <v>15.73</v>
      </c>
      <c r="J277" s="150">
        <f t="shared" si="70"/>
        <v>615.15</v>
      </c>
      <c r="K277" s="151"/>
      <c r="L277" s="27"/>
      <c r="M277" s="152" t="s">
        <v>1</v>
      </c>
      <c r="N277" s="153" t="s">
        <v>42</v>
      </c>
      <c r="O277" s="154">
        <v>0.224</v>
      </c>
      <c r="P277" s="154">
        <f t="shared" si="71"/>
        <v>8.7599680000000006</v>
      </c>
      <c r="Q277" s="154">
        <v>5.7299999999999999E-3</v>
      </c>
      <c r="R277" s="154">
        <f t="shared" si="72"/>
        <v>0.22408311</v>
      </c>
      <c r="S277" s="154">
        <v>0</v>
      </c>
      <c r="T277" s="155">
        <f t="shared" si="7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6" t="s">
        <v>175</v>
      </c>
      <c r="AT277" s="156" t="s">
        <v>145</v>
      </c>
      <c r="AU277" s="156" t="s">
        <v>150</v>
      </c>
      <c r="AY277" s="14" t="s">
        <v>142</v>
      </c>
      <c r="BE277" s="157">
        <f t="shared" si="74"/>
        <v>0</v>
      </c>
      <c r="BF277" s="157">
        <f t="shared" si="75"/>
        <v>615.15</v>
      </c>
      <c r="BG277" s="157">
        <f t="shared" si="76"/>
        <v>0</v>
      </c>
      <c r="BH277" s="157">
        <f t="shared" si="77"/>
        <v>0</v>
      </c>
      <c r="BI277" s="157">
        <f t="shared" si="78"/>
        <v>0</v>
      </c>
      <c r="BJ277" s="14" t="s">
        <v>150</v>
      </c>
      <c r="BK277" s="157">
        <f t="shared" si="79"/>
        <v>615.15</v>
      </c>
      <c r="BL277" s="14" t="s">
        <v>175</v>
      </c>
      <c r="BM277" s="156" t="s">
        <v>679</v>
      </c>
    </row>
    <row r="278" spans="1:65" s="2" customFormat="1" ht="33" customHeight="1">
      <c r="A278" s="26"/>
      <c r="B278" s="144"/>
      <c r="C278" s="145" t="s">
        <v>680</v>
      </c>
      <c r="D278" s="172" t="s">
        <v>145</v>
      </c>
      <c r="E278" s="146" t="s">
        <v>681</v>
      </c>
      <c r="F278" s="147" t="s">
        <v>682</v>
      </c>
      <c r="G278" s="148" t="s">
        <v>512</v>
      </c>
      <c r="H278" s="149">
        <v>1</v>
      </c>
      <c r="I278" s="150">
        <v>600</v>
      </c>
      <c r="J278" s="150">
        <f t="shared" si="70"/>
        <v>600</v>
      </c>
      <c r="K278" s="151"/>
      <c r="L278" s="27"/>
      <c r="M278" s="152" t="s">
        <v>1</v>
      </c>
      <c r="N278" s="153" t="s">
        <v>42</v>
      </c>
      <c r="O278" s="154">
        <v>0</v>
      </c>
      <c r="P278" s="154">
        <f t="shared" si="71"/>
        <v>0</v>
      </c>
      <c r="Q278" s="154">
        <v>0</v>
      </c>
      <c r="R278" s="154">
        <f t="shared" si="72"/>
        <v>0</v>
      </c>
      <c r="S278" s="154">
        <v>0</v>
      </c>
      <c r="T278" s="155">
        <f t="shared" si="7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6" t="s">
        <v>175</v>
      </c>
      <c r="AT278" s="156" t="s">
        <v>145</v>
      </c>
      <c r="AU278" s="156" t="s">
        <v>150</v>
      </c>
      <c r="AY278" s="14" t="s">
        <v>142</v>
      </c>
      <c r="BE278" s="157">
        <f t="shared" si="74"/>
        <v>0</v>
      </c>
      <c r="BF278" s="157">
        <f t="shared" si="75"/>
        <v>600</v>
      </c>
      <c r="BG278" s="157">
        <f t="shared" si="76"/>
        <v>0</v>
      </c>
      <c r="BH278" s="157">
        <f t="shared" si="77"/>
        <v>0</v>
      </c>
      <c r="BI278" s="157">
        <f t="shared" si="78"/>
        <v>0</v>
      </c>
      <c r="BJ278" s="14" t="s">
        <v>150</v>
      </c>
      <c r="BK278" s="157">
        <f t="shared" si="79"/>
        <v>600</v>
      </c>
      <c r="BL278" s="14" t="s">
        <v>175</v>
      </c>
      <c r="BM278" s="156" t="s">
        <v>683</v>
      </c>
    </row>
    <row r="279" spans="1:65" s="2" customFormat="1" ht="24.2" customHeight="1">
      <c r="A279" s="26"/>
      <c r="B279" s="144"/>
      <c r="C279" s="145" t="s">
        <v>684</v>
      </c>
      <c r="D279" s="145" t="s">
        <v>145</v>
      </c>
      <c r="E279" s="146" t="s">
        <v>685</v>
      </c>
      <c r="F279" s="147" t="s">
        <v>686</v>
      </c>
      <c r="G279" s="148" t="s">
        <v>167</v>
      </c>
      <c r="H279" s="149">
        <v>23.594000000000001</v>
      </c>
      <c r="I279" s="150">
        <v>29.53</v>
      </c>
      <c r="J279" s="150">
        <f t="shared" si="70"/>
        <v>696.73</v>
      </c>
      <c r="K279" s="151"/>
      <c r="L279" s="27"/>
      <c r="M279" s="152" t="s">
        <v>1</v>
      </c>
      <c r="N279" s="153" t="s">
        <v>42</v>
      </c>
      <c r="O279" s="154">
        <v>0</v>
      </c>
      <c r="P279" s="154">
        <f t="shared" si="71"/>
        <v>0</v>
      </c>
      <c r="Q279" s="154">
        <v>0</v>
      </c>
      <c r="R279" s="154">
        <f t="shared" si="72"/>
        <v>0</v>
      </c>
      <c r="S279" s="154">
        <v>0</v>
      </c>
      <c r="T279" s="155">
        <f t="shared" si="7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6" t="s">
        <v>175</v>
      </c>
      <c r="AT279" s="156" t="s">
        <v>145</v>
      </c>
      <c r="AU279" s="156" t="s">
        <v>150</v>
      </c>
      <c r="AY279" s="14" t="s">
        <v>142</v>
      </c>
      <c r="BE279" s="157">
        <f t="shared" si="74"/>
        <v>0</v>
      </c>
      <c r="BF279" s="157">
        <f t="shared" si="75"/>
        <v>696.73</v>
      </c>
      <c r="BG279" s="157">
        <f t="shared" si="76"/>
        <v>0</v>
      </c>
      <c r="BH279" s="157">
        <f t="shared" si="77"/>
        <v>0</v>
      </c>
      <c r="BI279" s="157">
        <f t="shared" si="78"/>
        <v>0</v>
      </c>
      <c r="BJ279" s="14" t="s">
        <v>150</v>
      </c>
      <c r="BK279" s="157">
        <f t="shared" si="79"/>
        <v>696.73</v>
      </c>
      <c r="BL279" s="14" t="s">
        <v>175</v>
      </c>
      <c r="BM279" s="156" t="s">
        <v>687</v>
      </c>
    </row>
    <row r="280" spans="1:65" s="12" customFormat="1" ht="22.9" customHeight="1">
      <c r="B280" s="132"/>
      <c r="D280" s="133" t="s">
        <v>75</v>
      </c>
      <c r="E280" s="142" t="s">
        <v>688</v>
      </c>
      <c r="F280" s="142" t="s">
        <v>689</v>
      </c>
      <c r="J280" s="143">
        <f>BK280</f>
        <v>23407.730000000003</v>
      </c>
      <c r="L280" s="132"/>
      <c r="M280" s="136"/>
      <c r="N280" s="137"/>
      <c r="O280" s="137"/>
      <c r="P280" s="138">
        <f>SUM(P281:P286)</f>
        <v>84.845529999999997</v>
      </c>
      <c r="Q280" s="137"/>
      <c r="R280" s="138">
        <f>SUM(R281:R286)</f>
        <v>1.69780189</v>
      </c>
      <c r="S280" s="137"/>
      <c r="T280" s="139">
        <f>SUM(T281:T286)</f>
        <v>0</v>
      </c>
      <c r="AR280" s="133" t="s">
        <v>150</v>
      </c>
      <c r="AT280" s="140" t="s">
        <v>75</v>
      </c>
      <c r="AU280" s="140" t="s">
        <v>84</v>
      </c>
      <c r="AY280" s="133" t="s">
        <v>142</v>
      </c>
      <c r="BK280" s="141">
        <f>SUM(BK281:BK286)</f>
        <v>23407.730000000003</v>
      </c>
    </row>
    <row r="281" spans="1:65" s="2" customFormat="1" ht="24.2" customHeight="1">
      <c r="A281" s="26"/>
      <c r="B281" s="144"/>
      <c r="C281" s="145" t="s">
        <v>690</v>
      </c>
      <c r="D281" s="172" t="s">
        <v>145</v>
      </c>
      <c r="E281" s="146" t="s">
        <v>691</v>
      </c>
      <c r="F281" s="147" t="s">
        <v>692</v>
      </c>
      <c r="G281" s="148" t="s">
        <v>153</v>
      </c>
      <c r="H281" s="149">
        <v>39.106999999999999</v>
      </c>
      <c r="I281" s="150">
        <v>39.56</v>
      </c>
      <c r="J281" s="150">
        <f t="shared" ref="J281:J286" si="80">ROUND(I281*H281,2)</f>
        <v>1547.07</v>
      </c>
      <c r="K281" s="151"/>
      <c r="L281" s="27"/>
      <c r="M281" s="152" t="s">
        <v>1</v>
      </c>
      <c r="N281" s="153" t="s">
        <v>42</v>
      </c>
      <c r="O281" s="154">
        <v>0.88400000000000001</v>
      </c>
      <c r="P281" s="154">
        <f t="shared" ref="P281:P286" si="81">O281*H281</f>
        <v>34.570588000000001</v>
      </c>
      <c r="Q281" s="154">
        <v>2.5069999999999999E-2</v>
      </c>
      <c r="R281" s="154">
        <f t="shared" ref="R281:R286" si="82">Q281*H281</f>
        <v>0.98041248999999997</v>
      </c>
      <c r="S281" s="154">
        <v>0</v>
      </c>
      <c r="T281" s="155">
        <f t="shared" ref="T281:T286" si="83">S281*H281</f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6" t="s">
        <v>175</v>
      </c>
      <c r="AT281" s="156" t="s">
        <v>145</v>
      </c>
      <c r="AU281" s="156" t="s">
        <v>150</v>
      </c>
      <c r="AY281" s="14" t="s">
        <v>142</v>
      </c>
      <c r="BE281" s="157">
        <f t="shared" ref="BE281:BE286" si="84">IF(N281="základná",J281,0)</f>
        <v>0</v>
      </c>
      <c r="BF281" s="157">
        <f t="shared" ref="BF281:BF286" si="85">IF(N281="znížená",J281,0)</f>
        <v>1547.07</v>
      </c>
      <c r="BG281" s="157">
        <f t="shared" ref="BG281:BG286" si="86">IF(N281="zákl. prenesená",J281,0)</f>
        <v>0</v>
      </c>
      <c r="BH281" s="157">
        <f t="shared" ref="BH281:BH286" si="87">IF(N281="zníž. prenesená",J281,0)</f>
        <v>0</v>
      </c>
      <c r="BI281" s="157">
        <f t="shared" ref="BI281:BI286" si="88">IF(N281="nulová",J281,0)</f>
        <v>0</v>
      </c>
      <c r="BJ281" s="14" t="s">
        <v>150</v>
      </c>
      <c r="BK281" s="157">
        <f t="shared" ref="BK281:BK286" si="89">ROUND(I281*H281,2)</f>
        <v>1547.07</v>
      </c>
      <c r="BL281" s="14" t="s">
        <v>175</v>
      </c>
      <c r="BM281" s="156" t="s">
        <v>693</v>
      </c>
    </row>
    <row r="282" spans="1:65" s="2" customFormat="1" ht="37.9" customHeight="1">
      <c r="A282" s="26"/>
      <c r="B282" s="144"/>
      <c r="C282" s="145" t="s">
        <v>694</v>
      </c>
      <c r="D282" s="172" t="s">
        <v>145</v>
      </c>
      <c r="E282" s="146" t="s">
        <v>695</v>
      </c>
      <c r="F282" s="147" t="s">
        <v>696</v>
      </c>
      <c r="G282" s="148" t="s">
        <v>153</v>
      </c>
      <c r="H282" s="149">
        <v>25.32</v>
      </c>
      <c r="I282" s="150">
        <v>51.68</v>
      </c>
      <c r="J282" s="150">
        <f t="shared" si="80"/>
        <v>1308.54</v>
      </c>
      <c r="K282" s="151"/>
      <c r="L282" s="27"/>
      <c r="M282" s="152" t="s">
        <v>1</v>
      </c>
      <c r="N282" s="153" t="s">
        <v>42</v>
      </c>
      <c r="O282" s="154">
        <v>1.5760000000000001</v>
      </c>
      <c r="P282" s="154">
        <f t="shared" si="81"/>
        <v>39.904320000000006</v>
      </c>
      <c r="Q282" s="154">
        <v>2.1770000000000001E-2</v>
      </c>
      <c r="R282" s="154">
        <f t="shared" si="82"/>
        <v>0.55121640000000005</v>
      </c>
      <c r="S282" s="154">
        <v>0</v>
      </c>
      <c r="T282" s="155">
        <f t="shared" si="8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6" t="s">
        <v>175</v>
      </c>
      <c r="AT282" s="156" t="s">
        <v>145</v>
      </c>
      <c r="AU282" s="156" t="s">
        <v>150</v>
      </c>
      <c r="AY282" s="14" t="s">
        <v>142</v>
      </c>
      <c r="BE282" s="157">
        <f t="shared" si="84"/>
        <v>0</v>
      </c>
      <c r="BF282" s="157">
        <f t="shared" si="85"/>
        <v>1308.54</v>
      </c>
      <c r="BG282" s="157">
        <f t="shared" si="86"/>
        <v>0</v>
      </c>
      <c r="BH282" s="157">
        <f t="shared" si="87"/>
        <v>0</v>
      </c>
      <c r="BI282" s="157">
        <f t="shared" si="88"/>
        <v>0</v>
      </c>
      <c r="BJ282" s="14" t="s">
        <v>150</v>
      </c>
      <c r="BK282" s="157">
        <f t="shared" si="89"/>
        <v>1308.54</v>
      </c>
      <c r="BL282" s="14" t="s">
        <v>175</v>
      </c>
      <c r="BM282" s="156" t="s">
        <v>697</v>
      </c>
    </row>
    <row r="283" spans="1:65" s="2" customFormat="1" ht="33" customHeight="1">
      <c r="A283" s="26"/>
      <c r="B283" s="144"/>
      <c r="C283" s="145" t="s">
        <v>421</v>
      </c>
      <c r="D283" s="145" t="s">
        <v>145</v>
      </c>
      <c r="E283" s="146" t="s">
        <v>698</v>
      </c>
      <c r="F283" s="147" t="s">
        <v>699</v>
      </c>
      <c r="G283" s="148" t="s">
        <v>153</v>
      </c>
      <c r="H283" s="149">
        <v>488.71</v>
      </c>
      <c r="I283" s="150">
        <v>23.71</v>
      </c>
      <c r="J283" s="150">
        <f t="shared" si="80"/>
        <v>11587.31</v>
      </c>
      <c r="K283" s="151"/>
      <c r="L283" s="27"/>
      <c r="M283" s="152" t="s">
        <v>1</v>
      </c>
      <c r="N283" s="153" t="s">
        <v>42</v>
      </c>
      <c r="O283" s="154">
        <v>0</v>
      </c>
      <c r="P283" s="154">
        <f t="shared" si="81"/>
        <v>0</v>
      </c>
      <c r="Q283" s="154">
        <v>0</v>
      </c>
      <c r="R283" s="154">
        <f t="shared" si="82"/>
        <v>0</v>
      </c>
      <c r="S283" s="154">
        <v>0</v>
      </c>
      <c r="T283" s="155">
        <f t="shared" si="8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6" t="s">
        <v>175</v>
      </c>
      <c r="AT283" s="156" t="s">
        <v>145</v>
      </c>
      <c r="AU283" s="156" t="s">
        <v>150</v>
      </c>
      <c r="AY283" s="14" t="s">
        <v>142</v>
      </c>
      <c r="BE283" s="157">
        <f t="shared" si="84"/>
        <v>0</v>
      </c>
      <c r="BF283" s="157">
        <f t="shared" si="85"/>
        <v>11587.31</v>
      </c>
      <c r="BG283" s="157">
        <f t="shared" si="86"/>
        <v>0</v>
      </c>
      <c r="BH283" s="157">
        <f t="shared" si="87"/>
        <v>0</v>
      </c>
      <c r="BI283" s="157">
        <f t="shared" si="88"/>
        <v>0</v>
      </c>
      <c r="BJ283" s="14" t="s">
        <v>150</v>
      </c>
      <c r="BK283" s="157">
        <f t="shared" si="89"/>
        <v>11587.31</v>
      </c>
      <c r="BL283" s="14" t="s">
        <v>175</v>
      </c>
      <c r="BM283" s="156" t="s">
        <v>700</v>
      </c>
    </row>
    <row r="284" spans="1:65" s="2" customFormat="1" ht="37.9" customHeight="1">
      <c r="A284" s="26"/>
      <c r="B284" s="144"/>
      <c r="C284" s="145" t="s">
        <v>701</v>
      </c>
      <c r="D284" s="172" t="s">
        <v>145</v>
      </c>
      <c r="E284" s="146" t="s">
        <v>702</v>
      </c>
      <c r="F284" s="147" t="s">
        <v>703</v>
      </c>
      <c r="G284" s="148" t="s">
        <v>153</v>
      </c>
      <c r="H284" s="149">
        <v>12.3</v>
      </c>
      <c r="I284" s="150">
        <v>32.950000000000003</v>
      </c>
      <c r="J284" s="150">
        <f t="shared" si="80"/>
        <v>405.29</v>
      </c>
      <c r="K284" s="151"/>
      <c r="L284" s="27"/>
      <c r="M284" s="152" t="s">
        <v>1</v>
      </c>
      <c r="N284" s="153" t="s">
        <v>42</v>
      </c>
      <c r="O284" s="154">
        <v>0.84314</v>
      </c>
      <c r="P284" s="154">
        <f t="shared" si="81"/>
        <v>10.370622000000001</v>
      </c>
      <c r="Q284" s="154">
        <v>1.3509999999999999E-2</v>
      </c>
      <c r="R284" s="154">
        <f t="shared" si="82"/>
        <v>0.16617300000000002</v>
      </c>
      <c r="S284" s="154">
        <v>0</v>
      </c>
      <c r="T284" s="155">
        <f t="shared" si="8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6" t="s">
        <v>175</v>
      </c>
      <c r="AT284" s="156" t="s">
        <v>145</v>
      </c>
      <c r="AU284" s="156" t="s">
        <v>150</v>
      </c>
      <c r="AY284" s="14" t="s">
        <v>142</v>
      </c>
      <c r="BE284" s="157">
        <f t="shared" si="84"/>
        <v>0</v>
      </c>
      <c r="BF284" s="157">
        <f t="shared" si="85"/>
        <v>405.29</v>
      </c>
      <c r="BG284" s="157">
        <f t="shared" si="86"/>
        <v>0</v>
      </c>
      <c r="BH284" s="157">
        <f t="shared" si="87"/>
        <v>0</v>
      </c>
      <c r="BI284" s="157">
        <f t="shared" si="88"/>
        <v>0</v>
      </c>
      <c r="BJ284" s="14" t="s">
        <v>150</v>
      </c>
      <c r="BK284" s="157">
        <f t="shared" si="89"/>
        <v>405.29</v>
      </c>
      <c r="BL284" s="14" t="s">
        <v>175</v>
      </c>
      <c r="BM284" s="156" t="s">
        <v>704</v>
      </c>
    </row>
    <row r="285" spans="1:65" s="2" customFormat="1" ht="21.75" customHeight="1">
      <c r="A285" s="26"/>
      <c r="B285" s="144"/>
      <c r="C285" s="145" t="s">
        <v>705</v>
      </c>
      <c r="D285" s="172" t="s">
        <v>145</v>
      </c>
      <c r="E285" s="146" t="s">
        <v>706</v>
      </c>
      <c r="F285" s="147" t="s">
        <v>707</v>
      </c>
      <c r="G285" s="148" t="s">
        <v>227</v>
      </c>
      <c r="H285" s="149">
        <v>1</v>
      </c>
      <c r="I285" s="150">
        <v>8317.44</v>
      </c>
      <c r="J285" s="150">
        <f t="shared" si="80"/>
        <v>8317.44</v>
      </c>
      <c r="K285" s="151"/>
      <c r="L285" s="27"/>
      <c r="M285" s="152" t="s">
        <v>1</v>
      </c>
      <c r="N285" s="153" t="s">
        <v>42</v>
      </c>
      <c r="O285" s="154">
        <v>0</v>
      </c>
      <c r="P285" s="154">
        <f t="shared" si="81"/>
        <v>0</v>
      </c>
      <c r="Q285" s="154">
        <v>0</v>
      </c>
      <c r="R285" s="154">
        <f t="shared" si="82"/>
        <v>0</v>
      </c>
      <c r="S285" s="154">
        <v>0</v>
      </c>
      <c r="T285" s="155">
        <f t="shared" si="8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6" t="s">
        <v>175</v>
      </c>
      <c r="AT285" s="156" t="s">
        <v>145</v>
      </c>
      <c r="AU285" s="156" t="s">
        <v>150</v>
      </c>
      <c r="AY285" s="14" t="s">
        <v>142</v>
      </c>
      <c r="BE285" s="157">
        <f t="shared" si="84"/>
        <v>0</v>
      </c>
      <c r="BF285" s="157">
        <f t="shared" si="85"/>
        <v>8317.44</v>
      </c>
      <c r="BG285" s="157">
        <f t="shared" si="86"/>
        <v>0</v>
      </c>
      <c r="BH285" s="157">
        <f t="shared" si="87"/>
        <v>0</v>
      </c>
      <c r="BI285" s="157">
        <f t="shared" si="88"/>
        <v>0</v>
      </c>
      <c r="BJ285" s="14" t="s">
        <v>150</v>
      </c>
      <c r="BK285" s="157">
        <f t="shared" si="89"/>
        <v>8317.44</v>
      </c>
      <c r="BL285" s="14" t="s">
        <v>175</v>
      </c>
      <c r="BM285" s="156" t="s">
        <v>708</v>
      </c>
    </row>
    <row r="286" spans="1:65" s="2" customFormat="1" ht="24.2" customHeight="1">
      <c r="A286" s="26"/>
      <c r="B286" s="144"/>
      <c r="C286" s="145" t="s">
        <v>709</v>
      </c>
      <c r="D286" s="145" t="s">
        <v>145</v>
      </c>
      <c r="E286" s="146" t="s">
        <v>710</v>
      </c>
      <c r="F286" s="147" t="s">
        <v>711</v>
      </c>
      <c r="G286" s="148" t="s">
        <v>167</v>
      </c>
      <c r="H286" s="149">
        <v>8</v>
      </c>
      <c r="I286" s="150">
        <v>30.26</v>
      </c>
      <c r="J286" s="150">
        <f t="shared" si="80"/>
        <v>242.08</v>
      </c>
      <c r="K286" s="151"/>
      <c r="L286" s="27"/>
      <c r="M286" s="152" t="s">
        <v>1</v>
      </c>
      <c r="N286" s="153" t="s">
        <v>42</v>
      </c>
      <c r="O286" s="154">
        <v>0</v>
      </c>
      <c r="P286" s="154">
        <f t="shared" si="81"/>
        <v>0</v>
      </c>
      <c r="Q286" s="154">
        <v>0</v>
      </c>
      <c r="R286" s="154">
        <f t="shared" si="82"/>
        <v>0</v>
      </c>
      <c r="S286" s="154">
        <v>0</v>
      </c>
      <c r="T286" s="155">
        <f t="shared" si="8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6" t="s">
        <v>175</v>
      </c>
      <c r="AT286" s="156" t="s">
        <v>145</v>
      </c>
      <c r="AU286" s="156" t="s">
        <v>150</v>
      </c>
      <c r="AY286" s="14" t="s">
        <v>142</v>
      </c>
      <c r="BE286" s="157">
        <f t="shared" si="84"/>
        <v>0</v>
      </c>
      <c r="BF286" s="157">
        <f t="shared" si="85"/>
        <v>242.08</v>
      </c>
      <c r="BG286" s="157">
        <f t="shared" si="86"/>
        <v>0</v>
      </c>
      <c r="BH286" s="157">
        <f t="shared" si="87"/>
        <v>0</v>
      </c>
      <c r="BI286" s="157">
        <f t="shared" si="88"/>
        <v>0</v>
      </c>
      <c r="BJ286" s="14" t="s">
        <v>150</v>
      </c>
      <c r="BK286" s="157">
        <f t="shared" si="89"/>
        <v>242.08</v>
      </c>
      <c r="BL286" s="14" t="s">
        <v>175</v>
      </c>
      <c r="BM286" s="156" t="s">
        <v>497</v>
      </c>
    </row>
    <row r="287" spans="1:65" s="12" customFormat="1" ht="22.9" customHeight="1">
      <c r="B287" s="132"/>
      <c r="D287" s="133" t="s">
        <v>75</v>
      </c>
      <c r="E287" s="142" t="s">
        <v>209</v>
      </c>
      <c r="F287" s="142" t="s">
        <v>210</v>
      </c>
      <c r="J287" s="143">
        <f>BK287</f>
        <v>8411.9499999999989</v>
      </c>
      <c r="L287" s="132"/>
      <c r="M287" s="136"/>
      <c r="N287" s="137"/>
      <c r="O287" s="137"/>
      <c r="P287" s="138">
        <f>SUM(P288:P293)</f>
        <v>105.50624000000001</v>
      </c>
      <c r="Q287" s="137"/>
      <c r="R287" s="138">
        <f>SUM(R288:R293)</f>
        <v>0.35750399999999999</v>
      </c>
      <c r="S287" s="137"/>
      <c r="T287" s="139">
        <f>SUM(T288:T293)</f>
        <v>0</v>
      </c>
      <c r="AR287" s="133" t="s">
        <v>150</v>
      </c>
      <c r="AT287" s="140" t="s">
        <v>75</v>
      </c>
      <c r="AU287" s="140" t="s">
        <v>84</v>
      </c>
      <c r="AY287" s="133" t="s">
        <v>142</v>
      </c>
      <c r="BK287" s="141">
        <f>SUM(BK288:BK293)</f>
        <v>8411.9499999999989</v>
      </c>
    </row>
    <row r="288" spans="1:65" s="2" customFormat="1" ht="24.2" customHeight="1">
      <c r="A288" s="26"/>
      <c r="B288" s="144"/>
      <c r="C288" s="145" t="s">
        <v>712</v>
      </c>
      <c r="D288" s="172" t="s">
        <v>145</v>
      </c>
      <c r="E288" s="146" t="s">
        <v>713</v>
      </c>
      <c r="F288" s="147" t="s">
        <v>714</v>
      </c>
      <c r="G288" s="148" t="s">
        <v>217</v>
      </c>
      <c r="H288" s="149">
        <v>121.6</v>
      </c>
      <c r="I288" s="150">
        <v>29.95</v>
      </c>
      <c r="J288" s="150">
        <f t="shared" ref="J288:J293" si="90">ROUND(I288*H288,2)</f>
        <v>3641.92</v>
      </c>
      <c r="K288" s="151"/>
      <c r="L288" s="27"/>
      <c r="M288" s="152" t="s">
        <v>1</v>
      </c>
      <c r="N288" s="153" t="s">
        <v>42</v>
      </c>
      <c r="O288" s="154">
        <v>0.86765000000000003</v>
      </c>
      <c r="P288" s="154">
        <f t="shared" ref="P288:P293" si="91">O288*H288</f>
        <v>105.50624000000001</v>
      </c>
      <c r="Q288" s="154">
        <v>2.9399999999999999E-3</v>
      </c>
      <c r="R288" s="154">
        <f t="shared" ref="R288:R293" si="92">Q288*H288</f>
        <v>0.35750399999999999</v>
      </c>
      <c r="S288" s="154">
        <v>0</v>
      </c>
      <c r="T288" s="155">
        <f t="shared" ref="T288:T293" si="93">S288*H288</f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6" t="s">
        <v>175</v>
      </c>
      <c r="AT288" s="156" t="s">
        <v>145</v>
      </c>
      <c r="AU288" s="156" t="s">
        <v>150</v>
      </c>
      <c r="AY288" s="14" t="s">
        <v>142</v>
      </c>
      <c r="BE288" s="157">
        <f t="shared" ref="BE288:BE293" si="94">IF(N288="základná",J288,0)</f>
        <v>0</v>
      </c>
      <c r="BF288" s="157">
        <f t="shared" ref="BF288:BF293" si="95">IF(N288="znížená",J288,0)</f>
        <v>3641.92</v>
      </c>
      <c r="BG288" s="157">
        <f t="shared" ref="BG288:BG293" si="96">IF(N288="zákl. prenesená",J288,0)</f>
        <v>0</v>
      </c>
      <c r="BH288" s="157">
        <f t="shared" ref="BH288:BH293" si="97">IF(N288="zníž. prenesená",J288,0)</f>
        <v>0</v>
      </c>
      <c r="BI288" s="157">
        <f t="shared" ref="BI288:BI293" si="98">IF(N288="nulová",J288,0)</f>
        <v>0</v>
      </c>
      <c r="BJ288" s="14" t="s">
        <v>150</v>
      </c>
      <c r="BK288" s="157">
        <f t="shared" ref="BK288:BK293" si="99">ROUND(I288*H288,2)</f>
        <v>3641.92</v>
      </c>
      <c r="BL288" s="14" t="s">
        <v>175</v>
      </c>
      <c r="BM288" s="156" t="s">
        <v>715</v>
      </c>
    </row>
    <row r="289" spans="1:65" s="2" customFormat="1" ht="24.2" customHeight="1">
      <c r="A289" s="26"/>
      <c r="B289" s="144"/>
      <c r="C289" s="145" t="s">
        <v>425</v>
      </c>
      <c r="D289" s="145" t="s">
        <v>145</v>
      </c>
      <c r="E289" s="146" t="s">
        <v>716</v>
      </c>
      <c r="F289" s="147" t="s">
        <v>717</v>
      </c>
      <c r="G289" s="148" t="s">
        <v>217</v>
      </c>
      <c r="H289" s="149">
        <v>96.2</v>
      </c>
      <c r="I289" s="150">
        <v>29.74</v>
      </c>
      <c r="J289" s="150">
        <f t="shared" si="90"/>
        <v>2860.99</v>
      </c>
      <c r="K289" s="151"/>
      <c r="L289" s="27"/>
      <c r="M289" s="152" t="s">
        <v>1</v>
      </c>
      <c r="N289" s="153" t="s">
        <v>42</v>
      </c>
      <c r="O289" s="154">
        <v>0</v>
      </c>
      <c r="P289" s="154">
        <f t="shared" si="91"/>
        <v>0</v>
      </c>
      <c r="Q289" s="154">
        <v>0</v>
      </c>
      <c r="R289" s="154">
        <f t="shared" si="92"/>
        <v>0</v>
      </c>
      <c r="S289" s="154">
        <v>0</v>
      </c>
      <c r="T289" s="155">
        <f t="shared" si="93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6" t="s">
        <v>175</v>
      </c>
      <c r="AT289" s="156" t="s">
        <v>145</v>
      </c>
      <c r="AU289" s="156" t="s">
        <v>150</v>
      </c>
      <c r="AY289" s="14" t="s">
        <v>142</v>
      </c>
      <c r="BE289" s="157">
        <f t="shared" si="94"/>
        <v>0</v>
      </c>
      <c r="BF289" s="157">
        <f t="shared" si="95"/>
        <v>2860.99</v>
      </c>
      <c r="BG289" s="157">
        <f t="shared" si="96"/>
        <v>0</v>
      </c>
      <c r="BH289" s="157">
        <f t="shared" si="97"/>
        <v>0</v>
      </c>
      <c r="BI289" s="157">
        <f t="shared" si="98"/>
        <v>0</v>
      </c>
      <c r="BJ289" s="14" t="s">
        <v>150</v>
      </c>
      <c r="BK289" s="157">
        <f t="shared" si="99"/>
        <v>2860.99</v>
      </c>
      <c r="BL289" s="14" t="s">
        <v>175</v>
      </c>
      <c r="BM289" s="156" t="s">
        <v>505</v>
      </c>
    </row>
    <row r="290" spans="1:65" s="2" customFormat="1" ht="24.2" customHeight="1">
      <c r="A290" s="26"/>
      <c r="B290" s="144"/>
      <c r="C290" s="145" t="s">
        <v>718</v>
      </c>
      <c r="D290" s="145" t="s">
        <v>145</v>
      </c>
      <c r="E290" s="146" t="s">
        <v>719</v>
      </c>
      <c r="F290" s="147" t="s">
        <v>720</v>
      </c>
      <c r="G290" s="148" t="s">
        <v>217</v>
      </c>
      <c r="H290" s="149">
        <v>28</v>
      </c>
      <c r="I290" s="150">
        <v>36.08</v>
      </c>
      <c r="J290" s="150">
        <f t="shared" si="90"/>
        <v>1010.24</v>
      </c>
      <c r="K290" s="151"/>
      <c r="L290" s="27"/>
      <c r="M290" s="152" t="s">
        <v>1</v>
      </c>
      <c r="N290" s="153" t="s">
        <v>42</v>
      </c>
      <c r="O290" s="154">
        <v>0</v>
      </c>
      <c r="P290" s="154">
        <f t="shared" si="91"/>
        <v>0</v>
      </c>
      <c r="Q290" s="154">
        <v>0</v>
      </c>
      <c r="R290" s="154">
        <f t="shared" si="92"/>
        <v>0</v>
      </c>
      <c r="S290" s="154">
        <v>0</v>
      </c>
      <c r="T290" s="155">
        <f t="shared" si="9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6" t="s">
        <v>175</v>
      </c>
      <c r="AT290" s="156" t="s">
        <v>145</v>
      </c>
      <c r="AU290" s="156" t="s">
        <v>150</v>
      </c>
      <c r="AY290" s="14" t="s">
        <v>142</v>
      </c>
      <c r="BE290" s="157">
        <f t="shared" si="94"/>
        <v>0</v>
      </c>
      <c r="BF290" s="157">
        <f t="shared" si="95"/>
        <v>1010.24</v>
      </c>
      <c r="BG290" s="157">
        <f t="shared" si="96"/>
        <v>0</v>
      </c>
      <c r="BH290" s="157">
        <f t="shared" si="97"/>
        <v>0</v>
      </c>
      <c r="BI290" s="157">
        <f t="shared" si="98"/>
        <v>0</v>
      </c>
      <c r="BJ290" s="14" t="s">
        <v>150</v>
      </c>
      <c r="BK290" s="157">
        <f t="shared" si="99"/>
        <v>1010.24</v>
      </c>
      <c r="BL290" s="14" t="s">
        <v>175</v>
      </c>
      <c r="BM290" s="156" t="s">
        <v>359</v>
      </c>
    </row>
    <row r="291" spans="1:65" s="2" customFormat="1" ht="33" customHeight="1">
      <c r="A291" s="26"/>
      <c r="B291" s="144"/>
      <c r="C291" s="145" t="s">
        <v>428</v>
      </c>
      <c r="D291" s="145" t="s">
        <v>145</v>
      </c>
      <c r="E291" s="146" t="s">
        <v>721</v>
      </c>
      <c r="F291" s="147" t="s">
        <v>722</v>
      </c>
      <c r="G291" s="148" t="s">
        <v>217</v>
      </c>
      <c r="H291" s="149">
        <v>45.2</v>
      </c>
      <c r="I291" s="150">
        <v>19.21</v>
      </c>
      <c r="J291" s="150">
        <f t="shared" si="90"/>
        <v>868.29</v>
      </c>
      <c r="K291" s="151"/>
      <c r="L291" s="27"/>
      <c r="M291" s="152" t="s">
        <v>1</v>
      </c>
      <c r="N291" s="153" t="s">
        <v>42</v>
      </c>
      <c r="O291" s="154">
        <v>0</v>
      </c>
      <c r="P291" s="154">
        <f t="shared" si="91"/>
        <v>0</v>
      </c>
      <c r="Q291" s="154">
        <v>0</v>
      </c>
      <c r="R291" s="154">
        <f t="shared" si="92"/>
        <v>0</v>
      </c>
      <c r="S291" s="154">
        <v>0</v>
      </c>
      <c r="T291" s="155">
        <f t="shared" si="9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6" t="s">
        <v>175</v>
      </c>
      <c r="AT291" s="156" t="s">
        <v>145</v>
      </c>
      <c r="AU291" s="156" t="s">
        <v>150</v>
      </c>
      <c r="AY291" s="14" t="s">
        <v>142</v>
      </c>
      <c r="BE291" s="157">
        <f t="shared" si="94"/>
        <v>0</v>
      </c>
      <c r="BF291" s="157">
        <f t="shared" si="95"/>
        <v>868.29</v>
      </c>
      <c r="BG291" s="157">
        <f t="shared" si="96"/>
        <v>0</v>
      </c>
      <c r="BH291" s="157">
        <f t="shared" si="97"/>
        <v>0</v>
      </c>
      <c r="BI291" s="157">
        <f t="shared" si="98"/>
        <v>0</v>
      </c>
      <c r="BJ291" s="14" t="s">
        <v>150</v>
      </c>
      <c r="BK291" s="157">
        <f t="shared" si="99"/>
        <v>868.29</v>
      </c>
      <c r="BL291" s="14" t="s">
        <v>175</v>
      </c>
      <c r="BM291" s="156" t="s">
        <v>395</v>
      </c>
    </row>
    <row r="292" spans="1:65" s="2" customFormat="1" ht="24.2" customHeight="1">
      <c r="A292" s="26"/>
      <c r="B292" s="144"/>
      <c r="C292" s="145" t="s">
        <v>723</v>
      </c>
      <c r="D292" s="145" t="s">
        <v>145</v>
      </c>
      <c r="E292" s="146" t="s">
        <v>724</v>
      </c>
      <c r="F292" s="147" t="s">
        <v>725</v>
      </c>
      <c r="G292" s="148" t="s">
        <v>167</v>
      </c>
      <c r="H292" s="149">
        <v>0.40799999999999997</v>
      </c>
      <c r="I292" s="150">
        <v>39.83</v>
      </c>
      <c r="J292" s="150">
        <f t="shared" si="90"/>
        <v>16.25</v>
      </c>
      <c r="K292" s="151"/>
      <c r="L292" s="27"/>
      <c r="M292" s="152" t="s">
        <v>1</v>
      </c>
      <c r="N292" s="153" t="s">
        <v>42</v>
      </c>
      <c r="O292" s="154">
        <v>0</v>
      </c>
      <c r="P292" s="154">
        <f t="shared" si="91"/>
        <v>0</v>
      </c>
      <c r="Q292" s="154">
        <v>0</v>
      </c>
      <c r="R292" s="154">
        <f t="shared" si="92"/>
        <v>0</v>
      </c>
      <c r="S292" s="154">
        <v>0</v>
      </c>
      <c r="T292" s="155">
        <f t="shared" si="9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6" t="s">
        <v>175</v>
      </c>
      <c r="AT292" s="156" t="s">
        <v>145</v>
      </c>
      <c r="AU292" s="156" t="s">
        <v>150</v>
      </c>
      <c r="AY292" s="14" t="s">
        <v>142</v>
      </c>
      <c r="BE292" s="157">
        <f t="shared" si="94"/>
        <v>0</v>
      </c>
      <c r="BF292" s="157">
        <f t="shared" si="95"/>
        <v>16.25</v>
      </c>
      <c r="BG292" s="157">
        <f t="shared" si="96"/>
        <v>0</v>
      </c>
      <c r="BH292" s="157">
        <f t="shared" si="97"/>
        <v>0</v>
      </c>
      <c r="BI292" s="157">
        <f t="shared" si="98"/>
        <v>0</v>
      </c>
      <c r="BJ292" s="14" t="s">
        <v>150</v>
      </c>
      <c r="BK292" s="157">
        <f t="shared" si="99"/>
        <v>16.25</v>
      </c>
      <c r="BL292" s="14" t="s">
        <v>175</v>
      </c>
      <c r="BM292" s="156" t="s">
        <v>403</v>
      </c>
    </row>
    <row r="293" spans="1:65" s="2" customFormat="1" ht="24.2" customHeight="1">
      <c r="A293" s="26"/>
      <c r="B293" s="144"/>
      <c r="C293" s="145" t="s">
        <v>726</v>
      </c>
      <c r="D293" s="174" t="s">
        <v>145</v>
      </c>
      <c r="E293" s="146" t="s">
        <v>724</v>
      </c>
      <c r="F293" s="147" t="s">
        <v>725</v>
      </c>
      <c r="G293" s="148" t="s">
        <v>167</v>
      </c>
      <c r="H293" s="149">
        <v>0.35799999999999998</v>
      </c>
      <c r="I293" s="150">
        <v>39.83</v>
      </c>
      <c r="J293" s="150">
        <f t="shared" si="90"/>
        <v>14.26</v>
      </c>
      <c r="K293" s="151"/>
      <c r="L293" s="27"/>
      <c r="M293" s="152" t="s">
        <v>1</v>
      </c>
      <c r="N293" s="153" t="s">
        <v>42</v>
      </c>
      <c r="O293" s="154">
        <v>0</v>
      </c>
      <c r="P293" s="154">
        <f t="shared" si="91"/>
        <v>0</v>
      </c>
      <c r="Q293" s="154">
        <v>0</v>
      </c>
      <c r="R293" s="154">
        <f t="shared" si="92"/>
        <v>0</v>
      </c>
      <c r="S293" s="154">
        <v>0</v>
      </c>
      <c r="T293" s="155">
        <f t="shared" si="9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6" t="s">
        <v>175</v>
      </c>
      <c r="AT293" s="156" t="s">
        <v>145</v>
      </c>
      <c r="AU293" s="156" t="s">
        <v>150</v>
      </c>
      <c r="AY293" s="14" t="s">
        <v>142</v>
      </c>
      <c r="BE293" s="157">
        <f t="shared" si="94"/>
        <v>0</v>
      </c>
      <c r="BF293" s="157">
        <f t="shared" si="95"/>
        <v>14.26</v>
      </c>
      <c r="BG293" s="157">
        <f t="shared" si="96"/>
        <v>0</v>
      </c>
      <c r="BH293" s="157">
        <f t="shared" si="97"/>
        <v>0</v>
      </c>
      <c r="BI293" s="157">
        <f t="shared" si="98"/>
        <v>0</v>
      </c>
      <c r="BJ293" s="14" t="s">
        <v>150</v>
      </c>
      <c r="BK293" s="157">
        <f t="shared" si="99"/>
        <v>14.26</v>
      </c>
      <c r="BL293" s="14" t="s">
        <v>175</v>
      </c>
      <c r="BM293" s="156" t="s">
        <v>727</v>
      </c>
    </row>
    <row r="294" spans="1:65" s="12" customFormat="1" ht="22.9" customHeight="1">
      <c r="B294" s="132"/>
      <c r="D294" s="133" t="s">
        <v>75</v>
      </c>
      <c r="E294" s="142" t="s">
        <v>728</v>
      </c>
      <c r="F294" s="142" t="s">
        <v>729</v>
      </c>
      <c r="J294" s="143">
        <f>BK294</f>
        <v>44993.820000000007</v>
      </c>
      <c r="L294" s="132"/>
      <c r="M294" s="136"/>
      <c r="N294" s="137"/>
      <c r="O294" s="137"/>
      <c r="P294" s="138">
        <f>SUM(P295:P298)</f>
        <v>0</v>
      </c>
      <c r="Q294" s="137"/>
      <c r="R294" s="138">
        <f>SUM(R295:R298)</f>
        <v>0</v>
      </c>
      <c r="S294" s="137"/>
      <c r="T294" s="139">
        <f>SUM(T295:T298)</f>
        <v>0</v>
      </c>
      <c r="AR294" s="133" t="s">
        <v>150</v>
      </c>
      <c r="AT294" s="140" t="s">
        <v>75</v>
      </c>
      <c r="AU294" s="140" t="s">
        <v>84</v>
      </c>
      <c r="AY294" s="133" t="s">
        <v>142</v>
      </c>
      <c r="BK294" s="141">
        <f>SUM(BK295:BK298)</f>
        <v>44993.820000000007</v>
      </c>
    </row>
    <row r="295" spans="1:65" s="2" customFormat="1" ht="24.2" customHeight="1">
      <c r="A295" s="26"/>
      <c r="B295" s="144"/>
      <c r="C295" s="145" t="s">
        <v>432</v>
      </c>
      <c r="D295" s="145" t="s">
        <v>145</v>
      </c>
      <c r="E295" s="146" t="s">
        <v>730</v>
      </c>
      <c r="F295" s="147" t="s">
        <v>731</v>
      </c>
      <c r="G295" s="148" t="s">
        <v>153</v>
      </c>
      <c r="H295" s="149">
        <v>893.09900000000005</v>
      </c>
      <c r="I295" s="150">
        <v>40.83</v>
      </c>
      <c r="J295" s="150">
        <f>ROUND(I295*H295,2)</f>
        <v>36465.230000000003</v>
      </c>
      <c r="K295" s="151"/>
      <c r="L295" s="27"/>
      <c r="M295" s="152" t="s">
        <v>1</v>
      </c>
      <c r="N295" s="153" t="s">
        <v>42</v>
      </c>
      <c r="O295" s="154">
        <v>0</v>
      </c>
      <c r="P295" s="154">
        <f>O295*H295</f>
        <v>0</v>
      </c>
      <c r="Q295" s="154">
        <v>0</v>
      </c>
      <c r="R295" s="154">
        <f>Q295*H295</f>
        <v>0</v>
      </c>
      <c r="S295" s="154">
        <v>0</v>
      </c>
      <c r="T295" s="155">
        <f>S295*H295</f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6" t="s">
        <v>175</v>
      </c>
      <c r="AT295" s="156" t="s">
        <v>145</v>
      </c>
      <c r="AU295" s="156" t="s">
        <v>150</v>
      </c>
      <c r="AY295" s="14" t="s">
        <v>142</v>
      </c>
      <c r="BE295" s="157">
        <f>IF(N295="základná",J295,0)</f>
        <v>0</v>
      </c>
      <c r="BF295" s="157">
        <f>IF(N295="znížená",J295,0)</f>
        <v>36465.230000000003</v>
      </c>
      <c r="BG295" s="157">
        <f>IF(N295="zákl. prenesená",J295,0)</f>
        <v>0</v>
      </c>
      <c r="BH295" s="157">
        <f>IF(N295="zníž. prenesená",J295,0)</f>
        <v>0</v>
      </c>
      <c r="BI295" s="157">
        <f>IF(N295="nulová",J295,0)</f>
        <v>0</v>
      </c>
      <c r="BJ295" s="14" t="s">
        <v>150</v>
      </c>
      <c r="BK295" s="157">
        <f>ROUND(I295*H295,2)</f>
        <v>36465.230000000003</v>
      </c>
      <c r="BL295" s="14" t="s">
        <v>175</v>
      </c>
      <c r="BM295" s="156" t="s">
        <v>525</v>
      </c>
    </row>
    <row r="296" spans="1:65" s="2" customFormat="1" ht="24.2" customHeight="1">
      <c r="A296" s="26"/>
      <c r="B296" s="144"/>
      <c r="C296" s="145" t="s">
        <v>732</v>
      </c>
      <c r="D296" s="145" t="s">
        <v>145</v>
      </c>
      <c r="E296" s="146" t="s">
        <v>733</v>
      </c>
      <c r="F296" s="147" t="s">
        <v>734</v>
      </c>
      <c r="G296" s="148" t="s">
        <v>217</v>
      </c>
      <c r="H296" s="149">
        <v>127.55</v>
      </c>
      <c r="I296" s="150">
        <v>39.380000000000003</v>
      </c>
      <c r="J296" s="150">
        <f>ROUND(I296*H296,2)</f>
        <v>5022.92</v>
      </c>
      <c r="K296" s="151"/>
      <c r="L296" s="27"/>
      <c r="M296" s="152" t="s">
        <v>1</v>
      </c>
      <c r="N296" s="153" t="s">
        <v>42</v>
      </c>
      <c r="O296" s="154">
        <v>0</v>
      </c>
      <c r="P296" s="154">
        <f>O296*H296</f>
        <v>0</v>
      </c>
      <c r="Q296" s="154">
        <v>0</v>
      </c>
      <c r="R296" s="154">
        <f>Q296*H296</f>
        <v>0</v>
      </c>
      <c r="S296" s="154">
        <v>0</v>
      </c>
      <c r="T296" s="155">
        <f>S296*H296</f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6" t="s">
        <v>175</v>
      </c>
      <c r="AT296" s="156" t="s">
        <v>145</v>
      </c>
      <c r="AU296" s="156" t="s">
        <v>150</v>
      </c>
      <c r="AY296" s="14" t="s">
        <v>142</v>
      </c>
      <c r="BE296" s="157">
        <f>IF(N296="základná",J296,0)</f>
        <v>0</v>
      </c>
      <c r="BF296" s="157">
        <f>IF(N296="znížená",J296,0)</f>
        <v>5022.92</v>
      </c>
      <c r="BG296" s="157">
        <f>IF(N296="zákl. prenesená",J296,0)</f>
        <v>0</v>
      </c>
      <c r="BH296" s="157">
        <f>IF(N296="zníž. prenesená",J296,0)</f>
        <v>0</v>
      </c>
      <c r="BI296" s="157">
        <f>IF(N296="nulová",J296,0)</f>
        <v>0</v>
      </c>
      <c r="BJ296" s="14" t="s">
        <v>150</v>
      </c>
      <c r="BK296" s="157">
        <f>ROUND(I296*H296,2)</f>
        <v>5022.92</v>
      </c>
      <c r="BL296" s="14" t="s">
        <v>175</v>
      </c>
      <c r="BM296" s="156" t="s">
        <v>541</v>
      </c>
    </row>
    <row r="297" spans="1:65" s="2" customFormat="1" ht="24.2" customHeight="1">
      <c r="A297" s="26"/>
      <c r="B297" s="144"/>
      <c r="C297" s="145" t="s">
        <v>435</v>
      </c>
      <c r="D297" s="145" t="s">
        <v>145</v>
      </c>
      <c r="E297" s="146" t="s">
        <v>735</v>
      </c>
      <c r="F297" s="147" t="s">
        <v>736</v>
      </c>
      <c r="G297" s="148" t="s">
        <v>153</v>
      </c>
      <c r="H297" s="149">
        <v>893.09900000000005</v>
      </c>
      <c r="I297" s="150">
        <v>2.4</v>
      </c>
      <c r="J297" s="150">
        <f>ROUND(I297*H297,2)</f>
        <v>2143.44</v>
      </c>
      <c r="K297" s="151"/>
      <c r="L297" s="27"/>
      <c r="M297" s="152" t="s">
        <v>1</v>
      </c>
      <c r="N297" s="153" t="s">
        <v>42</v>
      </c>
      <c r="O297" s="154">
        <v>0</v>
      </c>
      <c r="P297" s="154">
        <f>O297*H297</f>
        <v>0</v>
      </c>
      <c r="Q297" s="154">
        <v>0</v>
      </c>
      <c r="R297" s="154">
        <f>Q297*H297</f>
        <v>0</v>
      </c>
      <c r="S297" s="154">
        <v>0</v>
      </c>
      <c r="T297" s="155">
        <f>S297*H297</f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6" t="s">
        <v>175</v>
      </c>
      <c r="AT297" s="156" t="s">
        <v>145</v>
      </c>
      <c r="AU297" s="156" t="s">
        <v>150</v>
      </c>
      <c r="AY297" s="14" t="s">
        <v>142</v>
      </c>
      <c r="BE297" s="157">
        <f>IF(N297="základná",J297,0)</f>
        <v>0</v>
      </c>
      <c r="BF297" s="157">
        <f>IF(N297="znížená",J297,0)</f>
        <v>2143.44</v>
      </c>
      <c r="BG297" s="157">
        <f>IF(N297="zákl. prenesená",J297,0)</f>
        <v>0</v>
      </c>
      <c r="BH297" s="157">
        <f>IF(N297="zníž. prenesená",J297,0)</f>
        <v>0</v>
      </c>
      <c r="BI297" s="157">
        <f>IF(N297="nulová",J297,0)</f>
        <v>0</v>
      </c>
      <c r="BJ297" s="14" t="s">
        <v>150</v>
      </c>
      <c r="BK297" s="157">
        <f>ROUND(I297*H297,2)</f>
        <v>2143.44</v>
      </c>
      <c r="BL297" s="14" t="s">
        <v>175</v>
      </c>
      <c r="BM297" s="156" t="s">
        <v>547</v>
      </c>
    </row>
    <row r="298" spans="1:65" s="2" customFormat="1" ht="21.75" customHeight="1">
      <c r="A298" s="26"/>
      <c r="B298" s="144"/>
      <c r="C298" s="145" t="s">
        <v>737</v>
      </c>
      <c r="D298" s="145" t="s">
        <v>145</v>
      </c>
      <c r="E298" s="146" t="s">
        <v>738</v>
      </c>
      <c r="F298" s="147" t="s">
        <v>739</v>
      </c>
      <c r="G298" s="148" t="s">
        <v>167</v>
      </c>
      <c r="H298" s="149">
        <v>63.389000000000003</v>
      </c>
      <c r="I298" s="150">
        <v>21.49</v>
      </c>
      <c r="J298" s="150">
        <f>ROUND(I298*H298,2)</f>
        <v>1362.23</v>
      </c>
      <c r="K298" s="151"/>
      <c r="L298" s="27"/>
      <c r="M298" s="152" t="s">
        <v>1</v>
      </c>
      <c r="N298" s="153" t="s">
        <v>42</v>
      </c>
      <c r="O298" s="154">
        <v>0</v>
      </c>
      <c r="P298" s="154">
        <f>O298*H298</f>
        <v>0</v>
      </c>
      <c r="Q298" s="154">
        <v>0</v>
      </c>
      <c r="R298" s="154">
        <f>Q298*H298</f>
        <v>0</v>
      </c>
      <c r="S298" s="154">
        <v>0</v>
      </c>
      <c r="T298" s="155">
        <f>S298*H298</f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6" t="s">
        <v>175</v>
      </c>
      <c r="AT298" s="156" t="s">
        <v>145</v>
      </c>
      <c r="AU298" s="156" t="s">
        <v>150</v>
      </c>
      <c r="AY298" s="14" t="s">
        <v>142</v>
      </c>
      <c r="BE298" s="157">
        <f>IF(N298="základná",J298,0)</f>
        <v>0</v>
      </c>
      <c r="BF298" s="157">
        <f>IF(N298="znížená",J298,0)</f>
        <v>1362.23</v>
      </c>
      <c r="BG298" s="157">
        <f>IF(N298="zákl. prenesená",J298,0)</f>
        <v>0</v>
      </c>
      <c r="BH298" s="157">
        <f>IF(N298="zníž. prenesená",J298,0)</f>
        <v>0</v>
      </c>
      <c r="BI298" s="157">
        <f>IF(N298="nulová",J298,0)</f>
        <v>0</v>
      </c>
      <c r="BJ298" s="14" t="s">
        <v>150</v>
      </c>
      <c r="BK298" s="157">
        <f>ROUND(I298*H298,2)</f>
        <v>1362.23</v>
      </c>
      <c r="BL298" s="14" t="s">
        <v>175</v>
      </c>
      <c r="BM298" s="156" t="s">
        <v>555</v>
      </c>
    </row>
    <row r="299" spans="1:65" s="12" customFormat="1" ht="22.9" customHeight="1">
      <c r="B299" s="132"/>
      <c r="D299" s="133" t="s">
        <v>75</v>
      </c>
      <c r="E299" s="142" t="s">
        <v>223</v>
      </c>
      <c r="F299" s="142" t="s">
        <v>224</v>
      </c>
      <c r="J299" s="143">
        <f>BK299</f>
        <v>50243.159999999996</v>
      </c>
      <c r="L299" s="132"/>
      <c r="M299" s="136"/>
      <c r="N299" s="137"/>
      <c r="O299" s="137"/>
      <c r="P299" s="138">
        <f>SUM(P300:P326)</f>
        <v>0</v>
      </c>
      <c r="Q299" s="137"/>
      <c r="R299" s="138">
        <f>SUM(R300:R326)</f>
        <v>0</v>
      </c>
      <c r="S299" s="137"/>
      <c r="T299" s="139">
        <f>SUM(T300:T326)</f>
        <v>0</v>
      </c>
      <c r="AR299" s="133" t="s">
        <v>150</v>
      </c>
      <c r="AT299" s="140" t="s">
        <v>75</v>
      </c>
      <c r="AU299" s="140" t="s">
        <v>84</v>
      </c>
      <c r="AY299" s="133" t="s">
        <v>142</v>
      </c>
      <c r="BK299" s="141">
        <f>SUM(BK300:BK326)</f>
        <v>50243.159999999996</v>
      </c>
    </row>
    <row r="300" spans="1:65" s="2" customFormat="1" ht="16.5" customHeight="1">
      <c r="A300" s="26"/>
      <c r="B300" s="144"/>
      <c r="C300" s="145" t="s">
        <v>439</v>
      </c>
      <c r="D300" s="145" t="s">
        <v>145</v>
      </c>
      <c r="E300" s="146" t="s">
        <v>740</v>
      </c>
      <c r="F300" s="147" t="s">
        <v>741</v>
      </c>
      <c r="G300" s="148" t="s">
        <v>153</v>
      </c>
      <c r="H300" s="149">
        <v>103.913</v>
      </c>
      <c r="I300" s="150">
        <v>32.049999999999997</v>
      </c>
      <c r="J300" s="150">
        <f t="shared" ref="J300:J326" si="100">ROUND(I300*H300,2)</f>
        <v>3330.41</v>
      </c>
      <c r="K300" s="151"/>
      <c r="L300" s="27"/>
      <c r="M300" s="152" t="s">
        <v>1</v>
      </c>
      <c r="N300" s="153" t="s">
        <v>42</v>
      </c>
      <c r="O300" s="154">
        <v>0</v>
      </c>
      <c r="P300" s="154">
        <f t="shared" ref="P300:P326" si="101">O300*H300</f>
        <v>0</v>
      </c>
      <c r="Q300" s="154">
        <v>0</v>
      </c>
      <c r="R300" s="154">
        <f t="shared" ref="R300:R326" si="102">Q300*H300</f>
        <v>0</v>
      </c>
      <c r="S300" s="154">
        <v>0</v>
      </c>
      <c r="T300" s="155">
        <f t="shared" ref="T300:T326" si="103">S300*H300</f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56" t="s">
        <v>175</v>
      </c>
      <c r="AT300" s="156" t="s">
        <v>145</v>
      </c>
      <c r="AU300" s="156" t="s">
        <v>150</v>
      </c>
      <c r="AY300" s="14" t="s">
        <v>142</v>
      </c>
      <c r="BE300" s="157">
        <f t="shared" ref="BE300:BE326" si="104">IF(N300="základná",J300,0)</f>
        <v>0</v>
      </c>
      <c r="BF300" s="157">
        <f t="shared" ref="BF300:BF326" si="105">IF(N300="znížená",J300,0)</f>
        <v>3330.41</v>
      </c>
      <c r="BG300" s="157">
        <f t="shared" ref="BG300:BG326" si="106">IF(N300="zákl. prenesená",J300,0)</f>
        <v>0</v>
      </c>
      <c r="BH300" s="157">
        <f t="shared" ref="BH300:BH326" si="107">IF(N300="zníž. prenesená",J300,0)</f>
        <v>0</v>
      </c>
      <c r="BI300" s="157">
        <f t="shared" ref="BI300:BI326" si="108">IF(N300="nulová",J300,0)</f>
        <v>0</v>
      </c>
      <c r="BJ300" s="14" t="s">
        <v>150</v>
      </c>
      <c r="BK300" s="157">
        <f t="shared" ref="BK300:BK326" si="109">ROUND(I300*H300,2)</f>
        <v>3330.41</v>
      </c>
      <c r="BL300" s="14" t="s">
        <v>175</v>
      </c>
      <c r="BM300" s="156" t="s">
        <v>563</v>
      </c>
    </row>
    <row r="301" spans="1:65" s="2" customFormat="1" ht="37.9" customHeight="1">
      <c r="A301" s="26"/>
      <c r="B301" s="144"/>
      <c r="C301" s="162" t="s">
        <v>742</v>
      </c>
      <c r="D301" s="162" t="s">
        <v>281</v>
      </c>
      <c r="E301" s="163" t="s">
        <v>743</v>
      </c>
      <c r="F301" s="164" t="s">
        <v>744</v>
      </c>
      <c r="G301" s="165" t="s">
        <v>303</v>
      </c>
      <c r="H301" s="166">
        <v>3</v>
      </c>
      <c r="I301" s="167">
        <v>239.97</v>
      </c>
      <c r="J301" s="167">
        <f t="shared" si="100"/>
        <v>719.91</v>
      </c>
      <c r="K301" s="168"/>
      <c r="L301" s="169"/>
      <c r="M301" s="170" t="s">
        <v>1</v>
      </c>
      <c r="N301" s="171" t="s">
        <v>42</v>
      </c>
      <c r="O301" s="154">
        <v>0</v>
      </c>
      <c r="P301" s="154">
        <f t="shared" si="101"/>
        <v>0</v>
      </c>
      <c r="Q301" s="154">
        <v>0</v>
      </c>
      <c r="R301" s="154">
        <f t="shared" si="102"/>
        <v>0</v>
      </c>
      <c r="S301" s="154">
        <v>0</v>
      </c>
      <c r="T301" s="155">
        <f t="shared" si="103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6" t="s">
        <v>208</v>
      </c>
      <c r="AT301" s="156" t="s">
        <v>281</v>
      </c>
      <c r="AU301" s="156" t="s">
        <v>150</v>
      </c>
      <c r="AY301" s="14" t="s">
        <v>142</v>
      </c>
      <c r="BE301" s="157">
        <f t="shared" si="104"/>
        <v>0</v>
      </c>
      <c r="BF301" s="157">
        <f t="shared" si="105"/>
        <v>719.91</v>
      </c>
      <c r="BG301" s="157">
        <f t="shared" si="106"/>
        <v>0</v>
      </c>
      <c r="BH301" s="157">
        <f t="shared" si="107"/>
        <v>0</v>
      </c>
      <c r="BI301" s="157">
        <f t="shared" si="108"/>
        <v>0</v>
      </c>
      <c r="BJ301" s="14" t="s">
        <v>150</v>
      </c>
      <c r="BK301" s="157">
        <f t="shared" si="109"/>
        <v>719.91</v>
      </c>
      <c r="BL301" s="14" t="s">
        <v>175</v>
      </c>
      <c r="BM301" s="156" t="s">
        <v>363</v>
      </c>
    </row>
    <row r="302" spans="1:65" s="2" customFormat="1" ht="37.9" customHeight="1">
      <c r="A302" s="26"/>
      <c r="B302" s="144"/>
      <c r="C302" s="162" t="s">
        <v>442</v>
      </c>
      <c r="D302" s="162" t="s">
        <v>281</v>
      </c>
      <c r="E302" s="163" t="s">
        <v>745</v>
      </c>
      <c r="F302" s="164" t="s">
        <v>746</v>
      </c>
      <c r="G302" s="165" t="s">
        <v>303</v>
      </c>
      <c r="H302" s="166">
        <v>12</v>
      </c>
      <c r="I302" s="167">
        <v>1077.6500000000001</v>
      </c>
      <c r="J302" s="167">
        <f t="shared" si="100"/>
        <v>12931.8</v>
      </c>
      <c r="K302" s="168"/>
      <c r="L302" s="169"/>
      <c r="M302" s="170" t="s">
        <v>1</v>
      </c>
      <c r="N302" s="171" t="s">
        <v>42</v>
      </c>
      <c r="O302" s="154">
        <v>0</v>
      </c>
      <c r="P302" s="154">
        <f t="shared" si="101"/>
        <v>0</v>
      </c>
      <c r="Q302" s="154">
        <v>0</v>
      </c>
      <c r="R302" s="154">
        <f t="shared" si="102"/>
        <v>0</v>
      </c>
      <c r="S302" s="154">
        <v>0</v>
      </c>
      <c r="T302" s="155">
        <f t="shared" si="10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6" t="s">
        <v>208</v>
      </c>
      <c r="AT302" s="156" t="s">
        <v>281</v>
      </c>
      <c r="AU302" s="156" t="s">
        <v>150</v>
      </c>
      <c r="AY302" s="14" t="s">
        <v>142</v>
      </c>
      <c r="BE302" s="157">
        <f t="shared" si="104"/>
        <v>0</v>
      </c>
      <c r="BF302" s="157">
        <f t="shared" si="105"/>
        <v>12931.8</v>
      </c>
      <c r="BG302" s="157">
        <f t="shared" si="106"/>
        <v>0</v>
      </c>
      <c r="BH302" s="157">
        <f t="shared" si="107"/>
        <v>0</v>
      </c>
      <c r="BI302" s="157">
        <f t="shared" si="108"/>
        <v>0</v>
      </c>
      <c r="BJ302" s="14" t="s">
        <v>150</v>
      </c>
      <c r="BK302" s="157">
        <f t="shared" si="109"/>
        <v>12931.8</v>
      </c>
      <c r="BL302" s="14" t="s">
        <v>175</v>
      </c>
      <c r="BM302" s="156" t="s">
        <v>391</v>
      </c>
    </row>
    <row r="303" spans="1:65" s="2" customFormat="1" ht="37.9" customHeight="1">
      <c r="A303" s="26"/>
      <c r="B303" s="144"/>
      <c r="C303" s="162" t="s">
        <v>747</v>
      </c>
      <c r="D303" s="162" t="s">
        <v>281</v>
      </c>
      <c r="E303" s="163" t="s">
        <v>748</v>
      </c>
      <c r="F303" s="164" t="s">
        <v>749</v>
      </c>
      <c r="G303" s="165" t="s">
        <v>303</v>
      </c>
      <c r="H303" s="166">
        <v>12</v>
      </c>
      <c r="I303" s="167">
        <v>836.03</v>
      </c>
      <c r="J303" s="167">
        <f t="shared" si="100"/>
        <v>10032.36</v>
      </c>
      <c r="K303" s="168"/>
      <c r="L303" s="169"/>
      <c r="M303" s="170" t="s">
        <v>1</v>
      </c>
      <c r="N303" s="171" t="s">
        <v>42</v>
      </c>
      <c r="O303" s="154">
        <v>0</v>
      </c>
      <c r="P303" s="154">
        <f t="shared" si="101"/>
        <v>0</v>
      </c>
      <c r="Q303" s="154">
        <v>0</v>
      </c>
      <c r="R303" s="154">
        <f t="shared" si="102"/>
        <v>0</v>
      </c>
      <c r="S303" s="154">
        <v>0</v>
      </c>
      <c r="T303" s="155">
        <f t="shared" si="10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6" t="s">
        <v>208</v>
      </c>
      <c r="AT303" s="156" t="s">
        <v>281</v>
      </c>
      <c r="AU303" s="156" t="s">
        <v>150</v>
      </c>
      <c r="AY303" s="14" t="s">
        <v>142</v>
      </c>
      <c r="BE303" s="157">
        <f t="shared" si="104"/>
        <v>0</v>
      </c>
      <c r="BF303" s="157">
        <f t="shared" si="105"/>
        <v>10032.36</v>
      </c>
      <c r="BG303" s="157">
        <f t="shared" si="106"/>
        <v>0</v>
      </c>
      <c r="BH303" s="157">
        <f t="shared" si="107"/>
        <v>0</v>
      </c>
      <c r="BI303" s="157">
        <f t="shared" si="108"/>
        <v>0</v>
      </c>
      <c r="BJ303" s="14" t="s">
        <v>150</v>
      </c>
      <c r="BK303" s="157">
        <f t="shared" si="109"/>
        <v>10032.36</v>
      </c>
      <c r="BL303" s="14" t="s">
        <v>175</v>
      </c>
      <c r="BM303" s="156" t="s">
        <v>572</v>
      </c>
    </row>
    <row r="304" spans="1:65" s="2" customFormat="1" ht="16.5" customHeight="1">
      <c r="A304" s="26"/>
      <c r="B304" s="144"/>
      <c r="C304" s="145" t="s">
        <v>750</v>
      </c>
      <c r="D304" s="145" t="s">
        <v>145</v>
      </c>
      <c r="E304" s="146" t="s">
        <v>751</v>
      </c>
      <c r="F304" s="147" t="s">
        <v>752</v>
      </c>
      <c r="G304" s="148" t="s">
        <v>153</v>
      </c>
      <c r="H304" s="149">
        <v>18.344999999999999</v>
      </c>
      <c r="I304" s="150">
        <v>32.049999999999997</v>
      </c>
      <c r="J304" s="150">
        <f t="shared" si="100"/>
        <v>587.96</v>
      </c>
      <c r="K304" s="151"/>
      <c r="L304" s="27"/>
      <c r="M304" s="152" t="s">
        <v>1</v>
      </c>
      <c r="N304" s="153" t="s">
        <v>42</v>
      </c>
      <c r="O304" s="154">
        <v>0</v>
      </c>
      <c r="P304" s="154">
        <f t="shared" si="101"/>
        <v>0</v>
      </c>
      <c r="Q304" s="154">
        <v>0</v>
      </c>
      <c r="R304" s="154">
        <f t="shared" si="102"/>
        <v>0</v>
      </c>
      <c r="S304" s="154">
        <v>0</v>
      </c>
      <c r="T304" s="155">
        <f t="shared" si="10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6" t="s">
        <v>175</v>
      </c>
      <c r="AT304" s="156" t="s">
        <v>145</v>
      </c>
      <c r="AU304" s="156" t="s">
        <v>150</v>
      </c>
      <c r="AY304" s="14" t="s">
        <v>142</v>
      </c>
      <c r="BE304" s="157">
        <f t="shared" si="104"/>
        <v>0</v>
      </c>
      <c r="BF304" s="157">
        <f t="shared" si="105"/>
        <v>587.96</v>
      </c>
      <c r="BG304" s="157">
        <f t="shared" si="106"/>
        <v>0</v>
      </c>
      <c r="BH304" s="157">
        <f t="shared" si="107"/>
        <v>0</v>
      </c>
      <c r="BI304" s="157">
        <f t="shared" si="108"/>
        <v>0</v>
      </c>
      <c r="BJ304" s="14" t="s">
        <v>150</v>
      </c>
      <c r="BK304" s="157">
        <f t="shared" si="109"/>
        <v>587.96</v>
      </c>
      <c r="BL304" s="14" t="s">
        <v>175</v>
      </c>
      <c r="BM304" s="156" t="s">
        <v>580</v>
      </c>
    </row>
    <row r="305" spans="1:65" s="2" customFormat="1" ht="24.2" customHeight="1">
      <c r="A305" s="26"/>
      <c r="B305" s="144"/>
      <c r="C305" s="162" t="s">
        <v>449</v>
      </c>
      <c r="D305" s="162" t="s">
        <v>281</v>
      </c>
      <c r="E305" s="163" t="s">
        <v>753</v>
      </c>
      <c r="F305" s="164" t="s">
        <v>754</v>
      </c>
      <c r="G305" s="165" t="s">
        <v>303</v>
      </c>
      <c r="H305" s="166">
        <v>1</v>
      </c>
      <c r="I305" s="167">
        <v>1407.78</v>
      </c>
      <c r="J305" s="167">
        <f t="shared" si="100"/>
        <v>1407.78</v>
      </c>
      <c r="K305" s="168"/>
      <c r="L305" s="169"/>
      <c r="M305" s="170" t="s">
        <v>1</v>
      </c>
      <c r="N305" s="171" t="s">
        <v>42</v>
      </c>
      <c r="O305" s="154">
        <v>0</v>
      </c>
      <c r="P305" s="154">
        <f t="shared" si="101"/>
        <v>0</v>
      </c>
      <c r="Q305" s="154">
        <v>0</v>
      </c>
      <c r="R305" s="154">
        <f t="shared" si="102"/>
        <v>0</v>
      </c>
      <c r="S305" s="154">
        <v>0</v>
      </c>
      <c r="T305" s="155">
        <f t="shared" si="103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6" t="s">
        <v>208</v>
      </c>
      <c r="AT305" s="156" t="s">
        <v>281</v>
      </c>
      <c r="AU305" s="156" t="s">
        <v>150</v>
      </c>
      <c r="AY305" s="14" t="s">
        <v>142</v>
      </c>
      <c r="BE305" s="157">
        <f t="shared" si="104"/>
        <v>0</v>
      </c>
      <c r="BF305" s="157">
        <f t="shared" si="105"/>
        <v>1407.78</v>
      </c>
      <c r="BG305" s="157">
        <f t="shared" si="106"/>
        <v>0</v>
      </c>
      <c r="BH305" s="157">
        <f t="shared" si="107"/>
        <v>0</v>
      </c>
      <c r="BI305" s="157">
        <f t="shared" si="108"/>
        <v>0</v>
      </c>
      <c r="BJ305" s="14" t="s">
        <v>150</v>
      </c>
      <c r="BK305" s="157">
        <f t="shared" si="109"/>
        <v>1407.78</v>
      </c>
      <c r="BL305" s="14" t="s">
        <v>175</v>
      </c>
      <c r="BM305" s="156" t="s">
        <v>588</v>
      </c>
    </row>
    <row r="306" spans="1:65" s="2" customFormat="1" ht="24.2" customHeight="1">
      <c r="A306" s="26"/>
      <c r="B306" s="144"/>
      <c r="C306" s="162" t="s">
        <v>755</v>
      </c>
      <c r="D306" s="162" t="s">
        <v>281</v>
      </c>
      <c r="E306" s="163" t="s">
        <v>756</v>
      </c>
      <c r="F306" s="164" t="s">
        <v>757</v>
      </c>
      <c r="G306" s="165" t="s">
        <v>303</v>
      </c>
      <c r="H306" s="166">
        <v>1</v>
      </c>
      <c r="I306" s="167">
        <v>1218.3800000000001</v>
      </c>
      <c r="J306" s="167">
        <f t="shared" si="100"/>
        <v>1218.3800000000001</v>
      </c>
      <c r="K306" s="168"/>
      <c r="L306" s="169"/>
      <c r="M306" s="170" t="s">
        <v>1</v>
      </c>
      <c r="N306" s="171" t="s">
        <v>42</v>
      </c>
      <c r="O306" s="154">
        <v>0</v>
      </c>
      <c r="P306" s="154">
        <f t="shared" si="101"/>
        <v>0</v>
      </c>
      <c r="Q306" s="154">
        <v>0</v>
      </c>
      <c r="R306" s="154">
        <f t="shared" si="102"/>
        <v>0</v>
      </c>
      <c r="S306" s="154">
        <v>0</v>
      </c>
      <c r="T306" s="155">
        <f t="shared" si="10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6" t="s">
        <v>208</v>
      </c>
      <c r="AT306" s="156" t="s">
        <v>281</v>
      </c>
      <c r="AU306" s="156" t="s">
        <v>150</v>
      </c>
      <c r="AY306" s="14" t="s">
        <v>142</v>
      </c>
      <c r="BE306" s="157">
        <f t="shared" si="104"/>
        <v>0</v>
      </c>
      <c r="BF306" s="157">
        <f t="shared" si="105"/>
        <v>1218.3800000000001</v>
      </c>
      <c r="BG306" s="157">
        <f t="shared" si="106"/>
        <v>0</v>
      </c>
      <c r="BH306" s="157">
        <f t="shared" si="107"/>
        <v>0</v>
      </c>
      <c r="BI306" s="157">
        <f t="shared" si="108"/>
        <v>0</v>
      </c>
      <c r="BJ306" s="14" t="s">
        <v>150</v>
      </c>
      <c r="BK306" s="157">
        <f t="shared" si="109"/>
        <v>1218.3800000000001</v>
      </c>
      <c r="BL306" s="14" t="s">
        <v>175</v>
      </c>
      <c r="BM306" s="156" t="s">
        <v>665</v>
      </c>
    </row>
    <row r="307" spans="1:65" s="2" customFormat="1" ht="24.2" customHeight="1">
      <c r="A307" s="26"/>
      <c r="B307" s="144"/>
      <c r="C307" s="162" t="s">
        <v>453</v>
      </c>
      <c r="D307" s="162" t="s">
        <v>281</v>
      </c>
      <c r="E307" s="163" t="s">
        <v>758</v>
      </c>
      <c r="F307" s="164" t="s">
        <v>759</v>
      </c>
      <c r="G307" s="165" t="s">
        <v>303</v>
      </c>
      <c r="H307" s="166">
        <v>2</v>
      </c>
      <c r="I307" s="167">
        <v>1972.43</v>
      </c>
      <c r="J307" s="167">
        <f t="shared" si="100"/>
        <v>3944.86</v>
      </c>
      <c r="K307" s="168"/>
      <c r="L307" s="169"/>
      <c r="M307" s="170" t="s">
        <v>1</v>
      </c>
      <c r="N307" s="171" t="s">
        <v>42</v>
      </c>
      <c r="O307" s="154">
        <v>0</v>
      </c>
      <c r="P307" s="154">
        <f t="shared" si="101"/>
        <v>0</v>
      </c>
      <c r="Q307" s="154">
        <v>0</v>
      </c>
      <c r="R307" s="154">
        <f t="shared" si="102"/>
        <v>0</v>
      </c>
      <c r="S307" s="154">
        <v>0</v>
      </c>
      <c r="T307" s="155">
        <f t="shared" si="10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6" t="s">
        <v>208</v>
      </c>
      <c r="AT307" s="156" t="s">
        <v>281</v>
      </c>
      <c r="AU307" s="156" t="s">
        <v>150</v>
      </c>
      <c r="AY307" s="14" t="s">
        <v>142</v>
      </c>
      <c r="BE307" s="157">
        <f t="shared" si="104"/>
        <v>0</v>
      </c>
      <c r="BF307" s="157">
        <f t="shared" si="105"/>
        <v>3944.86</v>
      </c>
      <c r="BG307" s="157">
        <f t="shared" si="106"/>
        <v>0</v>
      </c>
      <c r="BH307" s="157">
        <f t="shared" si="107"/>
        <v>0</v>
      </c>
      <c r="BI307" s="157">
        <f t="shared" si="108"/>
        <v>0</v>
      </c>
      <c r="BJ307" s="14" t="s">
        <v>150</v>
      </c>
      <c r="BK307" s="157">
        <f t="shared" si="109"/>
        <v>3944.86</v>
      </c>
      <c r="BL307" s="14" t="s">
        <v>175</v>
      </c>
      <c r="BM307" s="156" t="s">
        <v>712</v>
      </c>
    </row>
    <row r="308" spans="1:65" s="2" customFormat="1" ht="16.5" customHeight="1">
      <c r="A308" s="26"/>
      <c r="B308" s="144"/>
      <c r="C308" s="162" t="s">
        <v>760</v>
      </c>
      <c r="D308" s="162" t="s">
        <v>281</v>
      </c>
      <c r="E308" s="163" t="s">
        <v>761</v>
      </c>
      <c r="F308" s="164" t="s">
        <v>762</v>
      </c>
      <c r="G308" s="165" t="s">
        <v>303</v>
      </c>
      <c r="H308" s="166">
        <v>1</v>
      </c>
      <c r="I308" s="167">
        <v>971.59</v>
      </c>
      <c r="J308" s="167">
        <f t="shared" si="100"/>
        <v>971.59</v>
      </c>
      <c r="K308" s="168"/>
      <c r="L308" s="169"/>
      <c r="M308" s="170" t="s">
        <v>1</v>
      </c>
      <c r="N308" s="171" t="s">
        <v>42</v>
      </c>
      <c r="O308" s="154">
        <v>0</v>
      </c>
      <c r="P308" s="154">
        <f t="shared" si="101"/>
        <v>0</v>
      </c>
      <c r="Q308" s="154">
        <v>0</v>
      </c>
      <c r="R308" s="154">
        <f t="shared" si="102"/>
        <v>0</v>
      </c>
      <c r="S308" s="154">
        <v>0</v>
      </c>
      <c r="T308" s="155">
        <f t="shared" si="103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56" t="s">
        <v>208</v>
      </c>
      <c r="AT308" s="156" t="s">
        <v>281</v>
      </c>
      <c r="AU308" s="156" t="s">
        <v>150</v>
      </c>
      <c r="AY308" s="14" t="s">
        <v>142</v>
      </c>
      <c r="BE308" s="157">
        <f t="shared" si="104"/>
        <v>0</v>
      </c>
      <c r="BF308" s="157">
        <f t="shared" si="105"/>
        <v>971.59</v>
      </c>
      <c r="BG308" s="157">
        <f t="shared" si="106"/>
        <v>0</v>
      </c>
      <c r="BH308" s="157">
        <f t="shared" si="107"/>
        <v>0</v>
      </c>
      <c r="BI308" s="157">
        <f t="shared" si="108"/>
        <v>0</v>
      </c>
      <c r="BJ308" s="14" t="s">
        <v>150</v>
      </c>
      <c r="BK308" s="157">
        <f t="shared" si="109"/>
        <v>971.59</v>
      </c>
      <c r="BL308" s="14" t="s">
        <v>175</v>
      </c>
      <c r="BM308" s="156" t="s">
        <v>291</v>
      </c>
    </row>
    <row r="309" spans="1:65" s="2" customFormat="1" ht="33" customHeight="1">
      <c r="A309" s="26"/>
      <c r="B309" s="144"/>
      <c r="C309" s="145" t="s">
        <v>477</v>
      </c>
      <c r="D309" s="145" t="s">
        <v>145</v>
      </c>
      <c r="E309" s="146" t="s">
        <v>763</v>
      </c>
      <c r="F309" s="147" t="s">
        <v>764</v>
      </c>
      <c r="G309" s="148" t="s">
        <v>765</v>
      </c>
      <c r="H309" s="149">
        <v>27</v>
      </c>
      <c r="I309" s="150">
        <v>21.73</v>
      </c>
      <c r="J309" s="150">
        <f t="shared" si="100"/>
        <v>586.71</v>
      </c>
      <c r="K309" s="151"/>
      <c r="L309" s="27"/>
      <c r="M309" s="152" t="s">
        <v>1</v>
      </c>
      <c r="N309" s="153" t="s">
        <v>42</v>
      </c>
      <c r="O309" s="154">
        <v>0</v>
      </c>
      <c r="P309" s="154">
        <f t="shared" si="101"/>
        <v>0</v>
      </c>
      <c r="Q309" s="154">
        <v>0</v>
      </c>
      <c r="R309" s="154">
        <f t="shared" si="102"/>
        <v>0</v>
      </c>
      <c r="S309" s="154">
        <v>0</v>
      </c>
      <c r="T309" s="155">
        <f t="shared" si="103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6" t="s">
        <v>175</v>
      </c>
      <c r="AT309" s="156" t="s">
        <v>145</v>
      </c>
      <c r="AU309" s="156" t="s">
        <v>150</v>
      </c>
      <c r="AY309" s="14" t="s">
        <v>142</v>
      </c>
      <c r="BE309" s="157">
        <f t="shared" si="104"/>
        <v>0</v>
      </c>
      <c r="BF309" s="157">
        <f t="shared" si="105"/>
        <v>586.71</v>
      </c>
      <c r="BG309" s="157">
        <f t="shared" si="106"/>
        <v>0</v>
      </c>
      <c r="BH309" s="157">
        <f t="shared" si="107"/>
        <v>0</v>
      </c>
      <c r="BI309" s="157">
        <f t="shared" si="108"/>
        <v>0</v>
      </c>
      <c r="BJ309" s="14" t="s">
        <v>150</v>
      </c>
      <c r="BK309" s="157">
        <f t="shared" si="109"/>
        <v>586.71</v>
      </c>
      <c r="BL309" s="14" t="s">
        <v>175</v>
      </c>
      <c r="BM309" s="156" t="s">
        <v>328</v>
      </c>
    </row>
    <row r="310" spans="1:65" s="2" customFormat="1" ht="33" customHeight="1">
      <c r="A310" s="26"/>
      <c r="B310" s="144"/>
      <c r="C310" s="145" t="s">
        <v>639</v>
      </c>
      <c r="D310" s="176" t="s">
        <v>145</v>
      </c>
      <c r="E310" s="146" t="s">
        <v>763</v>
      </c>
      <c r="F310" s="147" t="s">
        <v>764</v>
      </c>
      <c r="G310" s="148" t="s">
        <v>765</v>
      </c>
      <c r="H310" s="149">
        <v>-4</v>
      </c>
      <c r="I310" s="150">
        <v>21.73</v>
      </c>
      <c r="J310" s="150">
        <f t="shared" si="100"/>
        <v>-86.92</v>
      </c>
      <c r="K310" s="151"/>
      <c r="L310" s="27"/>
      <c r="M310" s="152" t="s">
        <v>1</v>
      </c>
      <c r="N310" s="153" t="s">
        <v>42</v>
      </c>
      <c r="O310" s="154">
        <v>0</v>
      </c>
      <c r="P310" s="154">
        <f t="shared" si="101"/>
        <v>0</v>
      </c>
      <c r="Q310" s="154">
        <v>0</v>
      </c>
      <c r="R310" s="154">
        <f t="shared" si="102"/>
        <v>0</v>
      </c>
      <c r="S310" s="154">
        <v>0</v>
      </c>
      <c r="T310" s="155">
        <f t="shared" si="103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6" t="s">
        <v>175</v>
      </c>
      <c r="AT310" s="156" t="s">
        <v>145</v>
      </c>
      <c r="AU310" s="156" t="s">
        <v>150</v>
      </c>
      <c r="AY310" s="14" t="s">
        <v>142</v>
      </c>
      <c r="BE310" s="157">
        <f t="shared" si="104"/>
        <v>0</v>
      </c>
      <c r="BF310" s="157">
        <f t="shared" si="105"/>
        <v>-86.92</v>
      </c>
      <c r="BG310" s="157">
        <f t="shared" si="106"/>
        <v>0</v>
      </c>
      <c r="BH310" s="157">
        <f t="shared" si="107"/>
        <v>0</v>
      </c>
      <c r="BI310" s="157">
        <f t="shared" si="108"/>
        <v>0</v>
      </c>
      <c r="BJ310" s="14" t="s">
        <v>150</v>
      </c>
      <c r="BK310" s="157">
        <f t="shared" si="109"/>
        <v>-86.92</v>
      </c>
      <c r="BL310" s="14" t="s">
        <v>175</v>
      </c>
      <c r="BM310" s="156" t="s">
        <v>766</v>
      </c>
    </row>
    <row r="311" spans="1:65" s="2" customFormat="1" ht="24.2" customHeight="1">
      <c r="A311" s="26"/>
      <c r="B311" s="144"/>
      <c r="C311" s="162" t="s">
        <v>767</v>
      </c>
      <c r="D311" s="162" t="s">
        <v>281</v>
      </c>
      <c r="E311" s="163" t="s">
        <v>768</v>
      </c>
      <c r="F311" s="164" t="s">
        <v>769</v>
      </c>
      <c r="G311" s="165" t="s">
        <v>765</v>
      </c>
      <c r="H311" s="166">
        <v>27</v>
      </c>
      <c r="I311" s="167">
        <v>77.5</v>
      </c>
      <c r="J311" s="167">
        <f t="shared" si="100"/>
        <v>2092.5</v>
      </c>
      <c r="K311" s="168"/>
      <c r="L311" s="169"/>
      <c r="M311" s="170" t="s">
        <v>1</v>
      </c>
      <c r="N311" s="171" t="s">
        <v>42</v>
      </c>
      <c r="O311" s="154">
        <v>0</v>
      </c>
      <c r="P311" s="154">
        <f t="shared" si="101"/>
        <v>0</v>
      </c>
      <c r="Q311" s="154">
        <v>0</v>
      </c>
      <c r="R311" s="154">
        <f t="shared" si="102"/>
        <v>0</v>
      </c>
      <c r="S311" s="154">
        <v>0</v>
      </c>
      <c r="T311" s="155">
        <f t="shared" si="103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6" t="s">
        <v>208</v>
      </c>
      <c r="AT311" s="156" t="s">
        <v>281</v>
      </c>
      <c r="AU311" s="156" t="s">
        <v>150</v>
      </c>
      <c r="AY311" s="14" t="s">
        <v>142</v>
      </c>
      <c r="BE311" s="157">
        <f t="shared" si="104"/>
        <v>0</v>
      </c>
      <c r="BF311" s="157">
        <f t="shared" si="105"/>
        <v>2092.5</v>
      </c>
      <c r="BG311" s="157">
        <f t="shared" si="106"/>
        <v>0</v>
      </c>
      <c r="BH311" s="157">
        <f t="shared" si="107"/>
        <v>0</v>
      </c>
      <c r="BI311" s="157">
        <f t="shared" si="108"/>
        <v>0</v>
      </c>
      <c r="BJ311" s="14" t="s">
        <v>150</v>
      </c>
      <c r="BK311" s="157">
        <f t="shared" si="109"/>
        <v>2092.5</v>
      </c>
      <c r="BL311" s="14" t="s">
        <v>175</v>
      </c>
      <c r="BM311" s="156" t="s">
        <v>336</v>
      </c>
    </row>
    <row r="312" spans="1:65" s="2" customFormat="1" ht="24.2" customHeight="1">
      <c r="A312" s="26"/>
      <c r="B312" s="144"/>
      <c r="C312" s="162" t="s">
        <v>770</v>
      </c>
      <c r="D312" s="177" t="s">
        <v>281</v>
      </c>
      <c r="E312" s="163" t="s">
        <v>768</v>
      </c>
      <c r="F312" s="164" t="s">
        <v>769</v>
      </c>
      <c r="G312" s="165" t="s">
        <v>765</v>
      </c>
      <c r="H312" s="166">
        <v>-4</v>
      </c>
      <c r="I312" s="167">
        <v>77.5</v>
      </c>
      <c r="J312" s="167">
        <f t="shared" si="100"/>
        <v>-310</v>
      </c>
      <c r="K312" s="168"/>
      <c r="L312" s="169"/>
      <c r="M312" s="170" t="s">
        <v>1</v>
      </c>
      <c r="N312" s="171" t="s">
        <v>42</v>
      </c>
      <c r="O312" s="154">
        <v>0</v>
      </c>
      <c r="P312" s="154">
        <f t="shared" si="101"/>
        <v>0</v>
      </c>
      <c r="Q312" s="154">
        <v>0</v>
      </c>
      <c r="R312" s="154">
        <f t="shared" si="102"/>
        <v>0</v>
      </c>
      <c r="S312" s="154">
        <v>0</v>
      </c>
      <c r="T312" s="155">
        <f t="shared" si="103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6" t="s">
        <v>208</v>
      </c>
      <c r="AT312" s="156" t="s">
        <v>281</v>
      </c>
      <c r="AU312" s="156" t="s">
        <v>150</v>
      </c>
      <c r="AY312" s="14" t="s">
        <v>142</v>
      </c>
      <c r="BE312" s="157">
        <f t="shared" si="104"/>
        <v>0</v>
      </c>
      <c r="BF312" s="157">
        <f t="shared" si="105"/>
        <v>-310</v>
      </c>
      <c r="BG312" s="157">
        <f t="shared" si="106"/>
        <v>0</v>
      </c>
      <c r="BH312" s="157">
        <f t="shared" si="107"/>
        <v>0</v>
      </c>
      <c r="BI312" s="157">
        <f t="shared" si="108"/>
        <v>0</v>
      </c>
      <c r="BJ312" s="14" t="s">
        <v>150</v>
      </c>
      <c r="BK312" s="157">
        <f t="shared" si="109"/>
        <v>-310</v>
      </c>
      <c r="BL312" s="14" t="s">
        <v>175</v>
      </c>
      <c r="BM312" s="156" t="s">
        <v>771</v>
      </c>
    </row>
    <row r="313" spans="1:65" s="2" customFormat="1" ht="24.2" customHeight="1">
      <c r="A313" s="26"/>
      <c r="B313" s="144"/>
      <c r="C313" s="145" t="s">
        <v>481</v>
      </c>
      <c r="D313" s="145" t="s">
        <v>145</v>
      </c>
      <c r="E313" s="146" t="s">
        <v>772</v>
      </c>
      <c r="F313" s="147" t="s">
        <v>773</v>
      </c>
      <c r="G313" s="148" t="s">
        <v>765</v>
      </c>
      <c r="H313" s="149">
        <v>1</v>
      </c>
      <c r="I313" s="150">
        <v>2800</v>
      </c>
      <c r="J313" s="150">
        <f t="shared" si="100"/>
        <v>2800</v>
      </c>
      <c r="K313" s="151"/>
      <c r="L313" s="27"/>
      <c r="M313" s="152" t="s">
        <v>1</v>
      </c>
      <c r="N313" s="153" t="s">
        <v>42</v>
      </c>
      <c r="O313" s="154">
        <v>0</v>
      </c>
      <c r="P313" s="154">
        <f t="shared" si="101"/>
        <v>0</v>
      </c>
      <c r="Q313" s="154">
        <v>0</v>
      </c>
      <c r="R313" s="154">
        <f t="shared" si="102"/>
        <v>0</v>
      </c>
      <c r="S313" s="154">
        <v>0</v>
      </c>
      <c r="T313" s="155">
        <f t="shared" si="103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6" t="s">
        <v>175</v>
      </c>
      <c r="AT313" s="156" t="s">
        <v>145</v>
      </c>
      <c r="AU313" s="156" t="s">
        <v>150</v>
      </c>
      <c r="AY313" s="14" t="s">
        <v>142</v>
      </c>
      <c r="BE313" s="157">
        <f t="shared" si="104"/>
        <v>0</v>
      </c>
      <c r="BF313" s="157">
        <f t="shared" si="105"/>
        <v>2800</v>
      </c>
      <c r="BG313" s="157">
        <f t="shared" si="106"/>
        <v>0</v>
      </c>
      <c r="BH313" s="157">
        <f t="shared" si="107"/>
        <v>0</v>
      </c>
      <c r="BI313" s="157">
        <f t="shared" si="108"/>
        <v>0</v>
      </c>
      <c r="BJ313" s="14" t="s">
        <v>150</v>
      </c>
      <c r="BK313" s="157">
        <f t="shared" si="109"/>
        <v>2800</v>
      </c>
      <c r="BL313" s="14" t="s">
        <v>175</v>
      </c>
      <c r="BM313" s="156" t="s">
        <v>369</v>
      </c>
    </row>
    <row r="314" spans="1:65" s="2" customFormat="1" ht="24.2" customHeight="1">
      <c r="A314" s="26"/>
      <c r="B314" s="144"/>
      <c r="C314" s="145" t="s">
        <v>774</v>
      </c>
      <c r="D314" s="145" t="s">
        <v>145</v>
      </c>
      <c r="E314" s="146" t="s">
        <v>775</v>
      </c>
      <c r="F314" s="147" t="s">
        <v>776</v>
      </c>
      <c r="G314" s="148" t="s">
        <v>765</v>
      </c>
      <c r="H314" s="149">
        <v>27</v>
      </c>
      <c r="I314" s="150">
        <v>57.2</v>
      </c>
      <c r="J314" s="150">
        <f t="shared" si="100"/>
        <v>1544.4</v>
      </c>
      <c r="K314" s="151"/>
      <c r="L314" s="27"/>
      <c r="M314" s="152" t="s">
        <v>1</v>
      </c>
      <c r="N314" s="153" t="s">
        <v>42</v>
      </c>
      <c r="O314" s="154">
        <v>0</v>
      </c>
      <c r="P314" s="154">
        <f t="shared" si="101"/>
        <v>0</v>
      </c>
      <c r="Q314" s="154">
        <v>0</v>
      </c>
      <c r="R314" s="154">
        <f t="shared" si="102"/>
        <v>0</v>
      </c>
      <c r="S314" s="154">
        <v>0</v>
      </c>
      <c r="T314" s="155">
        <f t="shared" si="103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56" t="s">
        <v>175</v>
      </c>
      <c r="AT314" s="156" t="s">
        <v>145</v>
      </c>
      <c r="AU314" s="156" t="s">
        <v>150</v>
      </c>
      <c r="AY314" s="14" t="s">
        <v>142</v>
      </c>
      <c r="BE314" s="157">
        <f t="shared" si="104"/>
        <v>0</v>
      </c>
      <c r="BF314" s="157">
        <f t="shared" si="105"/>
        <v>1544.4</v>
      </c>
      <c r="BG314" s="157">
        <f t="shared" si="106"/>
        <v>0</v>
      </c>
      <c r="BH314" s="157">
        <f t="shared" si="107"/>
        <v>0</v>
      </c>
      <c r="BI314" s="157">
        <f t="shared" si="108"/>
        <v>0</v>
      </c>
      <c r="BJ314" s="14" t="s">
        <v>150</v>
      </c>
      <c r="BK314" s="157">
        <f t="shared" si="109"/>
        <v>1544.4</v>
      </c>
      <c r="BL314" s="14" t="s">
        <v>175</v>
      </c>
      <c r="BM314" s="156" t="s">
        <v>373</v>
      </c>
    </row>
    <row r="315" spans="1:65" s="2" customFormat="1" ht="24.2" customHeight="1">
      <c r="A315" s="26"/>
      <c r="B315" s="144"/>
      <c r="C315" s="145" t="s">
        <v>644</v>
      </c>
      <c r="D315" s="176" t="s">
        <v>145</v>
      </c>
      <c r="E315" s="146" t="s">
        <v>775</v>
      </c>
      <c r="F315" s="147" t="s">
        <v>776</v>
      </c>
      <c r="G315" s="148" t="s">
        <v>765</v>
      </c>
      <c r="H315" s="149">
        <v>-4</v>
      </c>
      <c r="I315" s="150">
        <v>57.2</v>
      </c>
      <c r="J315" s="150">
        <f t="shared" si="100"/>
        <v>-228.8</v>
      </c>
      <c r="K315" s="151"/>
      <c r="L315" s="27"/>
      <c r="M315" s="152" t="s">
        <v>1</v>
      </c>
      <c r="N315" s="153" t="s">
        <v>42</v>
      </c>
      <c r="O315" s="154">
        <v>0</v>
      </c>
      <c r="P315" s="154">
        <f t="shared" si="101"/>
        <v>0</v>
      </c>
      <c r="Q315" s="154">
        <v>0</v>
      </c>
      <c r="R315" s="154">
        <f t="shared" si="102"/>
        <v>0</v>
      </c>
      <c r="S315" s="154">
        <v>0</v>
      </c>
      <c r="T315" s="155">
        <f t="shared" si="103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6" t="s">
        <v>175</v>
      </c>
      <c r="AT315" s="156" t="s">
        <v>145</v>
      </c>
      <c r="AU315" s="156" t="s">
        <v>150</v>
      </c>
      <c r="AY315" s="14" t="s">
        <v>142</v>
      </c>
      <c r="BE315" s="157">
        <f t="shared" si="104"/>
        <v>0</v>
      </c>
      <c r="BF315" s="157">
        <f t="shared" si="105"/>
        <v>-228.8</v>
      </c>
      <c r="BG315" s="157">
        <f t="shared" si="106"/>
        <v>0</v>
      </c>
      <c r="BH315" s="157">
        <f t="shared" si="107"/>
        <v>0</v>
      </c>
      <c r="BI315" s="157">
        <f t="shared" si="108"/>
        <v>0</v>
      </c>
      <c r="BJ315" s="14" t="s">
        <v>150</v>
      </c>
      <c r="BK315" s="157">
        <f t="shared" si="109"/>
        <v>-228.8</v>
      </c>
      <c r="BL315" s="14" t="s">
        <v>175</v>
      </c>
      <c r="BM315" s="156" t="s">
        <v>777</v>
      </c>
    </row>
    <row r="316" spans="1:65" s="2" customFormat="1" ht="24.2" customHeight="1">
      <c r="A316" s="26"/>
      <c r="B316" s="144"/>
      <c r="C316" s="162" t="s">
        <v>484</v>
      </c>
      <c r="D316" s="162" t="s">
        <v>281</v>
      </c>
      <c r="E316" s="163" t="s">
        <v>778</v>
      </c>
      <c r="F316" s="164" t="s">
        <v>779</v>
      </c>
      <c r="G316" s="165" t="s">
        <v>765</v>
      </c>
      <c r="H316" s="166">
        <v>27</v>
      </c>
      <c r="I316" s="167">
        <v>120</v>
      </c>
      <c r="J316" s="167">
        <f t="shared" si="100"/>
        <v>3240</v>
      </c>
      <c r="K316" s="168"/>
      <c r="L316" s="169"/>
      <c r="M316" s="170" t="s">
        <v>1</v>
      </c>
      <c r="N316" s="171" t="s">
        <v>42</v>
      </c>
      <c r="O316" s="154">
        <v>0</v>
      </c>
      <c r="P316" s="154">
        <f t="shared" si="101"/>
        <v>0</v>
      </c>
      <c r="Q316" s="154">
        <v>0</v>
      </c>
      <c r="R316" s="154">
        <f t="shared" si="102"/>
        <v>0</v>
      </c>
      <c r="S316" s="154">
        <v>0</v>
      </c>
      <c r="T316" s="155">
        <f t="shared" si="103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6" t="s">
        <v>208</v>
      </c>
      <c r="AT316" s="156" t="s">
        <v>281</v>
      </c>
      <c r="AU316" s="156" t="s">
        <v>150</v>
      </c>
      <c r="AY316" s="14" t="s">
        <v>142</v>
      </c>
      <c r="BE316" s="157">
        <f t="shared" si="104"/>
        <v>0</v>
      </c>
      <c r="BF316" s="157">
        <f t="shared" si="105"/>
        <v>3240</v>
      </c>
      <c r="BG316" s="157">
        <f t="shared" si="106"/>
        <v>0</v>
      </c>
      <c r="BH316" s="157">
        <f t="shared" si="107"/>
        <v>0</v>
      </c>
      <c r="BI316" s="157">
        <f t="shared" si="108"/>
        <v>0</v>
      </c>
      <c r="BJ316" s="14" t="s">
        <v>150</v>
      </c>
      <c r="BK316" s="157">
        <f t="shared" si="109"/>
        <v>3240</v>
      </c>
      <c r="BL316" s="14" t="s">
        <v>175</v>
      </c>
      <c r="BM316" s="156" t="s">
        <v>411</v>
      </c>
    </row>
    <row r="317" spans="1:65" s="2" customFormat="1" ht="24.2" customHeight="1">
      <c r="A317" s="26"/>
      <c r="B317" s="144"/>
      <c r="C317" s="162" t="s">
        <v>780</v>
      </c>
      <c r="D317" s="177" t="s">
        <v>281</v>
      </c>
      <c r="E317" s="163" t="s">
        <v>778</v>
      </c>
      <c r="F317" s="164" t="s">
        <v>779</v>
      </c>
      <c r="G317" s="165" t="s">
        <v>765</v>
      </c>
      <c r="H317" s="166">
        <v>-4</v>
      </c>
      <c r="I317" s="167">
        <v>120</v>
      </c>
      <c r="J317" s="167">
        <f t="shared" si="100"/>
        <v>-480</v>
      </c>
      <c r="K317" s="168"/>
      <c r="L317" s="169"/>
      <c r="M317" s="170" t="s">
        <v>1</v>
      </c>
      <c r="N317" s="171" t="s">
        <v>42</v>
      </c>
      <c r="O317" s="154">
        <v>0</v>
      </c>
      <c r="P317" s="154">
        <f t="shared" si="101"/>
        <v>0</v>
      </c>
      <c r="Q317" s="154">
        <v>0</v>
      </c>
      <c r="R317" s="154">
        <f t="shared" si="102"/>
        <v>0</v>
      </c>
      <c r="S317" s="154">
        <v>0</v>
      </c>
      <c r="T317" s="155">
        <f t="shared" si="103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6" t="s">
        <v>208</v>
      </c>
      <c r="AT317" s="156" t="s">
        <v>281</v>
      </c>
      <c r="AU317" s="156" t="s">
        <v>150</v>
      </c>
      <c r="AY317" s="14" t="s">
        <v>142</v>
      </c>
      <c r="BE317" s="157">
        <f t="shared" si="104"/>
        <v>0</v>
      </c>
      <c r="BF317" s="157">
        <f t="shared" si="105"/>
        <v>-480</v>
      </c>
      <c r="BG317" s="157">
        <f t="shared" si="106"/>
        <v>0</v>
      </c>
      <c r="BH317" s="157">
        <f t="shared" si="107"/>
        <v>0</v>
      </c>
      <c r="BI317" s="157">
        <f t="shared" si="108"/>
        <v>0</v>
      </c>
      <c r="BJ317" s="14" t="s">
        <v>150</v>
      </c>
      <c r="BK317" s="157">
        <f t="shared" si="109"/>
        <v>-480</v>
      </c>
      <c r="BL317" s="14" t="s">
        <v>175</v>
      </c>
      <c r="BM317" s="156" t="s">
        <v>781</v>
      </c>
    </row>
    <row r="318" spans="1:65" s="2" customFormat="1" ht="21.75" customHeight="1">
      <c r="A318" s="26"/>
      <c r="B318" s="144"/>
      <c r="C318" s="145" t="s">
        <v>782</v>
      </c>
      <c r="D318" s="145" t="s">
        <v>145</v>
      </c>
      <c r="E318" s="146" t="s">
        <v>783</v>
      </c>
      <c r="F318" s="147" t="s">
        <v>784</v>
      </c>
      <c r="G318" s="148" t="s">
        <v>303</v>
      </c>
      <c r="H318" s="149">
        <v>6</v>
      </c>
      <c r="I318" s="150">
        <v>71.05</v>
      </c>
      <c r="J318" s="150">
        <f t="shared" si="100"/>
        <v>426.3</v>
      </c>
      <c r="K318" s="151"/>
      <c r="L318" s="27"/>
      <c r="M318" s="152" t="s">
        <v>1</v>
      </c>
      <c r="N318" s="153" t="s">
        <v>42</v>
      </c>
      <c r="O318" s="154">
        <v>0</v>
      </c>
      <c r="P318" s="154">
        <f t="shared" si="101"/>
        <v>0</v>
      </c>
      <c r="Q318" s="154">
        <v>0</v>
      </c>
      <c r="R318" s="154">
        <f t="shared" si="102"/>
        <v>0</v>
      </c>
      <c r="S318" s="154">
        <v>0</v>
      </c>
      <c r="T318" s="155">
        <f t="shared" si="103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6" t="s">
        <v>175</v>
      </c>
      <c r="AT318" s="156" t="s">
        <v>145</v>
      </c>
      <c r="AU318" s="156" t="s">
        <v>150</v>
      </c>
      <c r="AY318" s="14" t="s">
        <v>142</v>
      </c>
      <c r="BE318" s="157">
        <f t="shared" si="104"/>
        <v>0</v>
      </c>
      <c r="BF318" s="157">
        <f t="shared" si="105"/>
        <v>426.3</v>
      </c>
      <c r="BG318" s="157">
        <f t="shared" si="106"/>
        <v>0</v>
      </c>
      <c r="BH318" s="157">
        <f t="shared" si="107"/>
        <v>0</v>
      </c>
      <c r="BI318" s="157">
        <f t="shared" si="108"/>
        <v>0</v>
      </c>
      <c r="BJ318" s="14" t="s">
        <v>150</v>
      </c>
      <c r="BK318" s="157">
        <f t="shared" si="109"/>
        <v>426.3</v>
      </c>
      <c r="BL318" s="14" t="s">
        <v>175</v>
      </c>
      <c r="BM318" s="156" t="s">
        <v>459</v>
      </c>
    </row>
    <row r="319" spans="1:65" s="2" customFormat="1" ht="49.15" customHeight="1">
      <c r="A319" s="26"/>
      <c r="B319" s="144"/>
      <c r="C319" s="162" t="s">
        <v>488</v>
      </c>
      <c r="D319" s="162" t="s">
        <v>281</v>
      </c>
      <c r="E319" s="163" t="s">
        <v>785</v>
      </c>
      <c r="F319" s="164" t="s">
        <v>786</v>
      </c>
      <c r="G319" s="165" t="s">
        <v>303</v>
      </c>
      <c r="H319" s="166">
        <v>6</v>
      </c>
      <c r="I319" s="167">
        <v>115.67</v>
      </c>
      <c r="J319" s="167">
        <f t="shared" si="100"/>
        <v>694.02</v>
      </c>
      <c r="K319" s="168"/>
      <c r="L319" s="169"/>
      <c r="M319" s="170" t="s">
        <v>1</v>
      </c>
      <c r="N319" s="171" t="s">
        <v>42</v>
      </c>
      <c r="O319" s="154">
        <v>0</v>
      </c>
      <c r="P319" s="154">
        <f t="shared" si="101"/>
        <v>0</v>
      </c>
      <c r="Q319" s="154">
        <v>0</v>
      </c>
      <c r="R319" s="154">
        <f t="shared" si="102"/>
        <v>0</v>
      </c>
      <c r="S319" s="154">
        <v>0</v>
      </c>
      <c r="T319" s="155">
        <f t="shared" si="103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6" t="s">
        <v>208</v>
      </c>
      <c r="AT319" s="156" t="s">
        <v>281</v>
      </c>
      <c r="AU319" s="156" t="s">
        <v>150</v>
      </c>
      <c r="AY319" s="14" t="s">
        <v>142</v>
      </c>
      <c r="BE319" s="157">
        <f t="shared" si="104"/>
        <v>0</v>
      </c>
      <c r="BF319" s="157">
        <f t="shared" si="105"/>
        <v>694.02</v>
      </c>
      <c r="BG319" s="157">
        <f t="shared" si="106"/>
        <v>0</v>
      </c>
      <c r="BH319" s="157">
        <f t="shared" si="107"/>
        <v>0</v>
      </c>
      <c r="BI319" s="157">
        <f t="shared" si="108"/>
        <v>0</v>
      </c>
      <c r="BJ319" s="14" t="s">
        <v>150</v>
      </c>
      <c r="BK319" s="157">
        <f t="shared" si="109"/>
        <v>694.02</v>
      </c>
      <c r="BL319" s="14" t="s">
        <v>175</v>
      </c>
      <c r="BM319" s="156" t="s">
        <v>467</v>
      </c>
    </row>
    <row r="320" spans="1:65" s="2" customFormat="1" ht="33" customHeight="1">
      <c r="A320" s="26"/>
      <c r="B320" s="144"/>
      <c r="C320" s="145" t="s">
        <v>514</v>
      </c>
      <c r="D320" s="145" t="s">
        <v>145</v>
      </c>
      <c r="E320" s="146" t="s">
        <v>787</v>
      </c>
      <c r="F320" s="147" t="s">
        <v>788</v>
      </c>
      <c r="G320" s="148" t="s">
        <v>303</v>
      </c>
      <c r="H320" s="149">
        <v>5</v>
      </c>
      <c r="I320" s="150">
        <v>39.15</v>
      </c>
      <c r="J320" s="150">
        <f t="shared" si="100"/>
        <v>195.75</v>
      </c>
      <c r="K320" s="151"/>
      <c r="L320" s="27"/>
      <c r="M320" s="152" t="s">
        <v>1</v>
      </c>
      <c r="N320" s="153" t="s">
        <v>42</v>
      </c>
      <c r="O320" s="154">
        <v>0</v>
      </c>
      <c r="P320" s="154">
        <f t="shared" si="101"/>
        <v>0</v>
      </c>
      <c r="Q320" s="154">
        <v>0</v>
      </c>
      <c r="R320" s="154">
        <f t="shared" si="102"/>
        <v>0</v>
      </c>
      <c r="S320" s="154">
        <v>0</v>
      </c>
      <c r="T320" s="155">
        <f t="shared" si="103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56" t="s">
        <v>175</v>
      </c>
      <c r="AT320" s="156" t="s">
        <v>145</v>
      </c>
      <c r="AU320" s="156" t="s">
        <v>150</v>
      </c>
      <c r="AY320" s="14" t="s">
        <v>142</v>
      </c>
      <c r="BE320" s="157">
        <f t="shared" si="104"/>
        <v>0</v>
      </c>
      <c r="BF320" s="157">
        <f t="shared" si="105"/>
        <v>195.75</v>
      </c>
      <c r="BG320" s="157">
        <f t="shared" si="106"/>
        <v>0</v>
      </c>
      <c r="BH320" s="157">
        <f t="shared" si="107"/>
        <v>0</v>
      </c>
      <c r="BI320" s="157">
        <f t="shared" si="108"/>
        <v>0</v>
      </c>
      <c r="BJ320" s="14" t="s">
        <v>150</v>
      </c>
      <c r="BK320" s="157">
        <f t="shared" si="109"/>
        <v>195.75</v>
      </c>
      <c r="BL320" s="14" t="s">
        <v>175</v>
      </c>
      <c r="BM320" s="156" t="s">
        <v>489</v>
      </c>
    </row>
    <row r="321" spans="1:65" s="2" customFormat="1" ht="33" customHeight="1">
      <c r="A321" s="26"/>
      <c r="B321" s="144"/>
      <c r="C321" s="145" t="s">
        <v>789</v>
      </c>
      <c r="D321" s="174" t="s">
        <v>145</v>
      </c>
      <c r="E321" s="146" t="s">
        <v>787</v>
      </c>
      <c r="F321" s="147" t="s">
        <v>788</v>
      </c>
      <c r="G321" s="148" t="s">
        <v>303</v>
      </c>
      <c r="H321" s="149">
        <v>1</v>
      </c>
      <c r="I321" s="150">
        <v>39.15</v>
      </c>
      <c r="J321" s="150">
        <f t="shared" si="100"/>
        <v>39.15</v>
      </c>
      <c r="K321" s="151"/>
      <c r="L321" s="27"/>
      <c r="M321" s="152" t="s">
        <v>1</v>
      </c>
      <c r="N321" s="153" t="s">
        <v>42</v>
      </c>
      <c r="O321" s="154">
        <v>0</v>
      </c>
      <c r="P321" s="154">
        <f t="shared" si="101"/>
        <v>0</v>
      </c>
      <c r="Q321" s="154">
        <v>0</v>
      </c>
      <c r="R321" s="154">
        <f t="shared" si="102"/>
        <v>0</v>
      </c>
      <c r="S321" s="154">
        <v>0</v>
      </c>
      <c r="T321" s="155">
        <f t="shared" si="103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6" t="s">
        <v>175</v>
      </c>
      <c r="AT321" s="156" t="s">
        <v>145</v>
      </c>
      <c r="AU321" s="156" t="s">
        <v>150</v>
      </c>
      <c r="AY321" s="14" t="s">
        <v>142</v>
      </c>
      <c r="BE321" s="157">
        <f t="shared" si="104"/>
        <v>0</v>
      </c>
      <c r="BF321" s="157">
        <f t="shared" si="105"/>
        <v>39.15</v>
      </c>
      <c r="BG321" s="157">
        <f t="shared" si="106"/>
        <v>0</v>
      </c>
      <c r="BH321" s="157">
        <f t="shared" si="107"/>
        <v>0</v>
      </c>
      <c r="BI321" s="157">
        <f t="shared" si="108"/>
        <v>0</v>
      </c>
      <c r="BJ321" s="14" t="s">
        <v>150</v>
      </c>
      <c r="BK321" s="157">
        <f t="shared" si="109"/>
        <v>39.15</v>
      </c>
      <c r="BL321" s="14" t="s">
        <v>175</v>
      </c>
      <c r="BM321" s="156" t="s">
        <v>790</v>
      </c>
    </row>
    <row r="322" spans="1:65" s="2" customFormat="1" ht="24.2" customHeight="1">
      <c r="A322" s="26"/>
      <c r="B322" s="144"/>
      <c r="C322" s="162" t="s">
        <v>518</v>
      </c>
      <c r="D322" s="162" t="s">
        <v>281</v>
      </c>
      <c r="E322" s="163" t="s">
        <v>791</v>
      </c>
      <c r="F322" s="164" t="s">
        <v>792</v>
      </c>
      <c r="G322" s="165" t="s">
        <v>303</v>
      </c>
      <c r="H322" s="166">
        <v>5</v>
      </c>
      <c r="I322" s="167">
        <v>285</v>
      </c>
      <c r="J322" s="167">
        <f t="shared" si="100"/>
        <v>1425</v>
      </c>
      <c r="K322" s="168"/>
      <c r="L322" s="169"/>
      <c r="M322" s="170" t="s">
        <v>1</v>
      </c>
      <c r="N322" s="171" t="s">
        <v>42</v>
      </c>
      <c r="O322" s="154">
        <v>0</v>
      </c>
      <c r="P322" s="154">
        <f t="shared" si="101"/>
        <v>0</v>
      </c>
      <c r="Q322" s="154">
        <v>0</v>
      </c>
      <c r="R322" s="154">
        <f t="shared" si="102"/>
        <v>0</v>
      </c>
      <c r="S322" s="154">
        <v>0</v>
      </c>
      <c r="T322" s="155">
        <f t="shared" si="103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6" t="s">
        <v>208</v>
      </c>
      <c r="AT322" s="156" t="s">
        <v>281</v>
      </c>
      <c r="AU322" s="156" t="s">
        <v>150</v>
      </c>
      <c r="AY322" s="14" t="s">
        <v>142</v>
      </c>
      <c r="BE322" s="157">
        <f t="shared" si="104"/>
        <v>0</v>
      </c>
      <c r="BF322" s="157">
        <f t="shared" si="105"/>
        <v>1425</v>
      </c>
      <c r="BG322" s="157">
        <f t="shared" si="106"/>
        <v>0</v>
      </c>
      <c r="BH322" s="157">
        <f t="shared" si="107"/>
        <v>0</v>
      </c>
      <c r="BI322" s="157">
        <f t="shared" si="108"/>
        <v>0</v>
      </c>
      <c r="BJ322" s="14" t="s">
        <v>150</v>
      </c>
      <c r="BK322" s="157">
        <f t="shared" si="109"/>
        <v>1425</v>
      </c>
      <c r="BL322" s="14" t="s">
        <v>175</v>
      </c>
      <c r="BM322" s="156" t="s">
        <v>624</v>
      </c>
    </row>
    <row r="323" spans="1:65" s="2" customFormat="1" ht="24.2" customHeight="1">
      <c r="A323" s="26"/>
      <c r="B323" s="144"/>
      <c r="C323" s="162" t="s">
        <v>793</v>
      </c>
      <c r="D323" s="175" t="s">
        <v>281</v>
      </c>
      <c r="E323" s="163" t="s">
        <v>791</v>
      </c>
      <c r="F323" s="164" t="s">
        <v>792</v>
      </c>
      <c r="G323" s="165" t="s">
        <v>303</v>
      </c>
      <c r="H323" s="166">
        <v>1</v>
      </c>
      <c r="I323" s="167">
        <v>285</v>
      </c>
      <c r="J323" s="167">
        <f t="shared" si="100"/>
        <v>285</v>
      </c>
      <c r="K323" s="168"/>
      <c r="L323" s="169"/>
      <c r="M323" s="170" t="s">
        <v>1</v>
      </c>
      <c r="N323" s="171" t="s">
        <v>42</v>
      </c>
      <c r="O323" s="154">
        <v>0</v>
      </c>
      <c r="P323" s="154">
        <f t="shared" si="101"/>
        <v>0</v>
      </c>
      <c r="Q323" s="154">
        <v>0</v>
      </c>
      <c r="R323" s="154">
        <f t="shared" si="102"/>
        <v>0</v>
      </c>
      <c r="S323" s="154">
        <v>0</v>
      </c>
      <c r="T323" s="155">
        <f t="shared" si="103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56" t="s">
        <v>208</v>
      </c>
      <c r="AT323" s="156" t="s">
        <v>281</v>
      </c>
      <c r="AU323" s="156" t="s">
        <v>150</v>
      </c>
      <c r="AY323" s="14" t="s">
        <v>142</v>
      </c>
      <c r="BE323" s="157">
        <f t="shared" si="104"/>
        <v>0</v>
      </c>
      <c r="BF323" s="157">
        <f t="shared" si="105"/>
        <v>285</v>
      </c>
      <c r="BG323" s="157">
        <f t="shared" si="106"/>
        <v>0</v>
      </c>
      <c r="BH323" s="157">
        <f t="shared" si="107"/>
        <v>0</v>
      </c>
      <c r="BI323" s="157">
        <f t="shared" si="108"/>
        <v>0</v>
      </c>
      <c r="BJ323" s="14" t="s">
        <v>150</v>
      </c>
      <c r="BK323" s="157">
        <f t="shared" si="109"/>
        <v>285</v>
      </c>
      <c r="BL323" s="14" t="s">
        <v>175</v>
      </c>
      <c r="BM323" s="156" t="s">
        <v>794</v>
      </c>
    </row>
    <row r="324" spans="1:65" s="2" customFormat="1" ht="24.2" customHeight="1">
      <c r="A324" s="26"/>
      <c r="B324" s="144"/>
      <c r="C324" s="145" t="s">
        <v>795</v>
      </c>
      <c r="D324" s="172" t="s">
        <v>145</v>
      </c>
      <c r="E324" s="146" t="s">
        <v>796</v>
      </c>
      <c r="F324" s="147" t="s">
        <v>797</v>
      </c>
      <c r="G324" s="148" t="s">
        <v>303</v>
      </c>
      <c r="H324" s="149">
        <v>2</v>
      </c>
      <c r="I324" s="150">
        <v>280</v>
      </c>
      <c r="J324" s="150">
        <f t="shared" si="100"/>
        <v>560</v>
      </c>
      <c r="K324" s="151"/>
      <c r="L324" s="27"/>
      <c r="M324" s="152" t="s">
        <v>1</v>
      </c>
      <c r="N324" s="153" t="s">
        <v>42</v>
      </c>
      <c r="O324" s="154">
        <v>0</v>
      </c>
      <c r="P324" s="154">
        <f t="shared" si="101"/>
        <v>0</v>
      </c>
      <c r="Q324" s="154">
        <v>0</v>
      </c>
      <c r="R324" s="154">
        <f t="shared" si="102"/>
        <v>0</v>
      </c>
      <c r="S324" s="154">
        <v>0</v>
      </c>
      <c r="T324" s="155">
        <f t="shared" si="103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56" t="s">
        <v>175</v>
      </c>
      <c r="AT324" s="156" t="s">
        <v>145</v>
      </c>
      <c r="AU324" s="156" t="s">
        <v>150</v>
      </c>
      <c r="AY324" s="14" t="s">
        <v>142</v>
      </c>
      <c r="BE324" s="157">
        <f t="shared" si="104"/>
        <v>0</v>
      </c>
      <c r="BF324" s="157">
        <f t="shared" si="105"/>
        <v>560</v>
      </c>
      <c r="BG324" s="157">
        <f t="shared" si="106"/>
        <v>0</v>
      </c>
      <c r="BH324" s="157">
        <f t="shared" si="107"/>
        <v>0</v>
      </c>
      <c r="BI324" s="157">
        <f t="shared" si="108"/>
        <v>0</v>
      </c>
      <c r="BJ324" s="14" t="s">
        <v>150</v>
      </c>
      <c r="BK324" s="157">
        <f t="shared" si="109"/>
        <v>560</v>
      </c>
      <c r="BL324" s="14" t="s">
        <v>175</v>
      </c>
      <c r="BM324" s="156" t="s">
        <v>798</v>
      </c>
    </row>
    <row r="325" spans="1:65" s="2" customFormat="1" ht="24.2" customHeight="1">
      <c r="A325" s="26"/>
      <c r="B325" s="144"/>
      <c r="C325" s="162" t="s">
        <v>799</v>
      </c>
      <c r="D325" s="173" t="s">
        <v>281</v>
      </c>
      <c r="E325" s="163" t="s">
        <v>800</v>
      </c>
      <c r="F325" s="164" t="s">
        <v>801</v>
      </c>
      <c r="G325" s="165" t="s">
        <v>765</v>
      </c>
      <c r="H325" s="166">
        <v>2</v>
      </c>
      <c r="I325" s="167">
        <v>599.5</v>
      </c>
      <c r="J325" s="167">
        <f t="shared" si="100"/>
        <v>1199</v>
      </c>
      <c r="K325" s="168"/>
      <c r="L325" s="169"/>
      <c r="M325" s="170" t="s">
        <v>1</v>
      </c>
      <c r="N325" s="171" t="s">
        <v>42</v>
      </c>
      <c r="O325" s="154">
        <v>0</v>
      </c>
      <c r="P325" s="154">
        <f t="shared" si="101"/>
        <v>0</v>
      </c>
      <c r="Q325" s="154">
        <v>0</v>
      </c>
      <c r="R325" s="154">
        <f t="shared" si="102"/>
        <v>0</v>
      </c>
      <c r="S325" s="154">
        <v>0</v>
      </c>
      <c r="T325" s="155">
        <f t="shared" si="103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56" t="s">
        <v>208</v>
      </c>
      <c r="AT325" s="156" t="s">
        <v>281</v>
      </c>
      <c r="AU325" s="156" t="s">
        <v>150</v>
      </c>
      <c r="AY325" s="14" t="s">
        <v>142</v>
      </c>
      <c r="BE325" s="157">
        <f t="shared" si="104"/>
        <v>0</v>
      </c>
      <c r="BF325" s="157">
        <f t="shared" si="105"/>
        <v>1199</v>
      </c>
      <c r="BG325" s="157">
        <f t="shared" si="106"/>
        <v>0</v>
      </c>
      <c r="BH325" s="157">
        <f t="shared" si="107"/>
        <v>0</v>
      </c>
      <c r="BI325" s="157">
        <f t="shared" si="108"/>
        <v>0</v>
      </c>
      <c r="BJ325" s="14" t="s">
        <v>150</v>
      </c>
      <c r="BK325" s="157">
        <f t="shared" si="109"/>
        <v>1199</v>
      </c>
      <c r="BL325" s="14" t="s">
        <v>175</v>
      </c>
      <c r="BM325" s="156" t="s">
        <v>802</v>
      </c>
    </row>
    <row r="326" spans="1:65" s="2" customFormat="1" ht="37.9" customHeight="1">
      <c r="A326" s="26"/>
      <c r="B326" s="144"/>
      <c r="C326" s="145" t="s">
        <v>803</v>
      </c>
      <c r="D326" s="172" t="s">
        <v>145</v>
      </c>
      <c r="E326" s="146" t="s">
        <v>804</v>
      </c>
      <c r="F326" s="147" t="s">
        <v>805</v>
      </c>
      <c r="G326" s="148" t="s">
        <v>806</v>
      </c>
      <c r="H326" s="149">
        <v>1</v>
      </c>
      <c r="I326" s="150">
        <v>1116</v>
      </c>
      <c r="J326" s="150">
        <f t="shared" si="100"/>
        <v>1116</v>
      </c>
      <c r="K326" s="151"/>
      <c r="L326" s="27"/>
      <c r="M326" s="152" t="s">
        <v>1</v>
      </c>
      <c r="N326" s="153" t="s">
        <v>42</v>
      </c>
      <c r="O326" s="154">
        <v>0</v>
      </c>
      <c r="P326" s="154">
        <f t="shared" si="101"/>
        <v>0</v>
      </c>
      <c r="Q326" s="154">
        <v>0</v>
      </c>
      <c r="R326" s="154">
        <f t="shared" si="102"/>
        <v>0</v>
      </c>
      <c r="S326" s="154">
        <v>0</v>
      </c>
      <c r="T326" s="155">
        <f t="shared" si="103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56" t="s">
        <v>175</v>
      </c>
      <c r="AT326" s="156" t="s">
        <v>145</v>
      </c>
      <c r="AU326" s="156" t="s">
        <v>150</v>
      </c>
      <c r="AY326" s="14" t="s">
        <v>142</v>
      </c>
      <c r="BE326" s="157">
        <f t="shared" si="104"/>
        <v>0</v>
      </c>
      <c r="BF326" s="157">
        <f t="shared" si="105"/>
        <v>1116</v>
      </c>
      <c r="BG326" s="157">
        <f t="shared" si="106"/>
        <v>0</v>
      </c>
      <c r="BH326" s="157">
        <f t="shared" si="107"/>
        <v>0</v>
      </c>
      <c r="BI326" s="157">
        <f t="shared" si="108"/>
        <v>0</v>
      </c>
      <c r="BJ326" s="14" t="s">
        <v>150</v>
      </c>
      <c r="BK326" s="157">
        <f t="shared" si="109"/>
        <v>1116</v>
      </c>
      <c r="BL326" s="14" t="s">
        <v>175</v>
      </c>
      <c r="BM326" s="156" t="s">
        <v>807</v>
      </c>
    </row>
    <row r="327" spans="1:65" s="12" customFormat="1" ht="22.9" customHeight="1">
      <c r="B327" s="132"/>
      <c r="D327" s="133" t="s">
        <v>75</v>
      </c>
      <c r="E327" s="142" t="s">
        <v>808</v>
      </c>
      <c r="F327" s="142" t="s">
        <v>809</v>
      </c>
      <c r="J327" s="143">
        <f>BK327</f>
        <v>1787.3</v>
      </c>
      <c r="L327" s="132"/>
      <c r="M327" s="136"/>
      <c r="N327" s="137"/>
      <c r="O327" s="137"/>
      <c r="P327" s="138">
        <f>SUM(P328:P334)</f>
        <v>0</v>
      </c>
      <c r="Q327" s="137"/>
      <c r="R327" s="138">
        <f>SUM(R328:R334)</f>
        <v>0</v>
      </c>
      <c r="S327" s="137"/>
      <c r="T327" s="139">
        <f>SUM(T328:T334)</f>
        <v>0</v>
      </c>
      <c r="AR327" s="133" t="s">
        <v>150</v>
      </c>
      <c r="AT327" s="140" t="s">
        <v>75</v>
      </c>
      <c r="AU327" s="140" t="s">
        <v>84</v>
      </c>
      <c r="AY327" s="133" t="s">
        <v>142</v>
      </c>
      <c r="BK327" s="141">
        <f>SUM(BK328:BK334)</f>
        <v>1787.3</v>
      </c>
    </row>
    <row r="328" spans="1:65" s="2" customFormat="1" ht="24.2" customHeight="1">
      <c r="A328" s="26"/>
      <c r="B328" s="144"/>
      <c r="C328" s="145" t="s">
        <v>810</v>
      </c>
      <c r="D328" s="145" t="s">
        <v>145</v>
      </c>
      <c r="E328" s="146" t="s">
        <v>811</v>
      </c>
      <c r="F328" s="147" t="s">
        <v>812</v>
      </c>
      <c r="G328" s="148" t="s">
        <v>303</v>
      </c>
      <c r="H328" s="149">
        <v>1</v>
      </c>
      <c r="I328" s="150">
        <v>86</v>
      </c>
      <c r="J328" s="150">
        <f t="shared" ref="J328:J334" si="110">ROUND(I328*H328,2)</f>
        <v>86</v>
      </c>
      <c r="K328" s="151"/>
      <c r="L328" s="27"/>
      <c r="M328" s="152" t="s">
        <v>1</v>
      </c>
      <c r="N328" s="153" t="s">
        <v>42</v>
      </c>
      <c r="O328" s="154">
        <v>0</v>
      </c>
      <c r="P328" s="154">
        <f t="shared" ref="P328:P334" si="111">O328*H328</f>
        <v>0</v>
      </c>
      <c r="Q328" s="154">
        <v>0</v>
      </c>
      <c r="R328" s="154">
        <f t="shared" ref="R328:R334" si="112">Q328*H328</f>
        <v>0</v>
      </c>
      <c r="S328" s="154">
        <v>0</v>
      </c>
      <c r="T328" s="155">
        <f t="shared" ref="T328:T334" si="113">S328*H328</f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56" t="s">
        <v>175</v>
      </c>
      <c r="AT328" s="156" t="s">
        <v>145</v>
      </c>
      <c r="AU328" s="156" t="s">
        <v>150</v>
      </c>
      <c r="AY328" s="14" t="s">
        <v>142</v>
      </c>
      <c r="BE328" s="157">
        <f t="shared" ref="BE328:BE334" si="114">IF(N328="základná",J328,0)</f>
        <v>0</v>
      </c>
      <c r="BF328" s="157">
        <f t="shared" ref="BF328:BF334" si="115">IF(N328="znížená",J328,0)</f>
        <v>86</v>
      </c>
      <c r="BG328" s="157">
        <f t="shared" ref="BG328:BG334" si="116">IF(N328="zákl. prenesená",J328,0)</f>
        <v>0</v>
      </c>
      <c r="BH328" s="157">
        <f t="shared" ref="BH328:BH334" si="117">IF(N328="zníž. prenesená",J328,0)</f>
        <v>0</v>
      </c>
      <c r="BI328" s="157">
        <f t="shared" ref="BI328:BI334" si="118">IF(N328="nulová",J328,0)</f>
        <v>0</v>
      </c>
      <c r="BJ328" s="14" t="s">
        <v>150</v>
      </c>
      <c r="BK328" s="157">
        <f t="shared" ref="BK328:BK334" si="119">ROUND(I328*H328,2)</f>
        <v>86</v>
      </c>
      <c r="BL328" s="14" t="s">
        <v>175</v>
      </c>
      <c r="BM328" s="156" t="s">
        <v>640</v>
      </c>
    </row>
    <row r="329" spans="1:65" s="2" customFormat="1" ht="24.2" customHeight="1">
      <c r="A329" s="26"/>
      <c r="B329" s="144"/>
      <c r="C329" s="162" t="s">
        <v>537</v>
      </c>
      <c r="D329" s="162" t="s">
        <v>281</v>
      </c>
      <c r="E329" s="163" t="s">
        <v>813</v>
      </c>
      <c r="F329" s="164" t="s">
        <v>814</v>
      </c>
      <c r="G329" s="165" t="s">
        <v>303</v>
      </c>
      <c r="H329" s="166">
        <v>1</v>
      </c>
      <c r="I329" s="167">
        <v>1200</v>
      </c>
      <c r="J329" s="167">
        <f t="shared" si="110"/>
        <v>1200</v>
      </c>
      <c r="K329" s="168"/>
      <c r="L329" s="169"/>
      <c r="M329" s="170" t="s">
        <v>1</v>
      </c>
      <c r="N329" s="171" t="s">
        <v>42</v>
      </c>
      <c r="O329" s="154">
        <v>0</v>
      </c>
      <c r="P329" s="154">
        <f t="shared" si="111"/>
        <v>0</v>
      </c>
      <c r="Q329" s="154">
        <v>0</v>
      </c>
      <c r="R329" s="154">
        <f t="shared" si="112"/>
        <v>0</v>
      </c>
      <c r="S329" s="154">
        <v>0</v>
      </c>
      <c r="T329" s="155">
        <f t="shared" si="113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56" t="s">
        <v>208</v>
      </c>
      <c r="AT329" s="156" t="s">
        <v>281</v>
      </c>
      <c r="AU329" s="156" t="s">
        <v>150</v>
      </c>
      <c r="AY329" s="14" t="s">
        <v>142</v>
      </c>
      <c r="BE329" s="157">
        <f t="shared" si="114"/>
        <v>0</v>
      </c>
      <c r="BF329" s="157">
        <f t="shared" si="115"/>
        <v>1200</v>
      </c>
      <c r="BG329" s="157">
        <f t="shared" si="116"/>
        <v>0</v>
      </c>
      <c r="BH329" s="157">
        <f t="shared" si="117"/>
        <v>0</v>
      </c>
      <c r="BI329" s="157">
        <f t="shared" si="118"/>
        <v>0</v>
      </c>
      <c r="BJ329" s="14" t="s">
        <v>150</v>
      </c>
      <c r="BK329" s="157">
        <f t="shared" si="119"/>
        <v>1200</v>
      </c>
      <c r="BL329" s="14" t="s">
        <v>175</v>
      </c>
      <c r="BM329" s="156" t="s">
        <v>674</v>
      </c>
    </row>
    <row r="330" spans="1:65" s="2" customFormat="1" ht="16.5" customHeight="1">
      <c r="A330" s="26"/>
      <c r="B330" s="144"/>
      <c r="C330" s="145" t="s">
        <v>815</v>
      </c>
      <c r="D330" s="172" t="s">
        <v>145</v>
      </c>
      <c r="E330" s="146" t="s">
        <v>816</v>
      </c>
      <c r="F330" s="147" t="s">
        <v>817</v>
      </c>
      <c r="G330" s="148" t="s">
        <v>303</v>
      </c>
      <c r="H330" s="149">
        <v>1</v>
      </c>
      <c r="I330" s="150">
        <v>66</v>
      </c>
      <c r="J330" s="150">
        <f t="shared" si="110"/>
        <v>66</v>
      </c>
      <c r="K330" s="151"/>
      <c r="L330" s="27"/>
      <c r="M330" s="152" t="s">
        <v>1</v>
      </c>
      <c r="N330" s="153" t="s">
        <v>42</v>
      </c>
      <c r="O330" s="154">
        <v>0</v>
      </c>
      <c r="P330" s="154">
        <f t="shared" si="111"/>
        <v>0</v>
      </c>
      <c r="Q330" s="154">
        <v>0</v>
      </c>
      <c r="R330" s="154">
        <f t="shared" si="112"/>
        <v>0</v>
      </c>
      <c r="S330" s="154">
        <v>0</v>
      </c>
      <c r="T330" s="155">
        <f t="shared" si="113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56" t="s">
        <v>175</v>
      </c>
      <c r="AT330" s="156" t="s">
        <v>145</v>
      </c>
      <c r="AU330" s="156" t="s">
        <v>150</v>
      </c>
      <c r="AY330" s="14" t="s">
        <v>142</v>
      </c>
      <c r="BE330" s="157">
        <f t="shared" si="114"/>
        <v>0</v>
      </c>
      <c r="BF330" s="157">
        <f t="shared" si="115"/>
        <v>66</v>
      </c>
      <c r="BG330" s="157">
        <f t="shared" si="116"/>
        <v>0</v>
      </c>
      <c r="BH330" s="157">
        <f t="shared" si="117"/>
        <v>0</v>
      </c>
      <c r="BI330" s="157">
        <f t="shared" si="118"/>
        <v>0</v>
      </c>
      <c r="BJ330" s="14" t="s">
        <v>150</v>
      </c>
      <c r="BK330" s="157">
        <f t="shared" si="119"/>
        <v>66</v>
      </c>
      <c r="BL330" s="14" t="s">
        <v>175</v>
      </c>
      <c r="BM330" s="156" t="s">
        <v>818</v>
      </c>
    </row>
    <row r="331" spans="1:65" s="2" customFormat="1" ht="24.2" customHeight="1">
      <c r="A331" s="26"/>
      <c r="B331" s="144"/>
      <c r="C331" s="162" t="s">
        <v>819</v>
      </c>
      <c r="D331" s="173" t="s">
        <v>281</v>
      </c>
      <c r="E331" s="163" t="s">
        <v>820</v>
      </c>
      <c r="F331" s="164" t="s">
        <v>821</v>
      </c>
      <c r="G331" s="165" t="s">
        <v>806</v>
      </c>
      <c r="H331" s="166">
        <v>1</v>
      </c>
      <c r="I331" s="167">
        <v>240.93</v>
      </c>
      <c r="J331" s="167">
        <f t="shared" si="110"/>
        <v>240.93</v>
      </c>
      <c r="K331" s="168"/>
      <c r="L331" s="169"/>
      <c r="M331" s="170" t="s">
        <v>1</v>
      </c>
      <c r="N331" s="171" t="s">
        <v>42</v>
      </c>
      <c r="O331" s="154">
        <v>0</v>
      </c>
      <c r="P331" s="154">
        <f t="shared" si="111"/>
        <v>0</v>
      </c>
      <c r="Q331" s="154">
        <v>0</v>
      </c>
      <c r="R331" s="154">
        <f t="shared" si="112"/>
        <v>0</v>
      </c>
      <c r="S331" s="154">
        <v>0</v>
      </c>
      <c r="T331" s="155">
        <f t="shared" si="113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56" t="s">
        <v>208</v>
      </c>
      <c r="AT331" s="156" t="s">
        <v>281</v>
      </c>
      <c r="AU331" s="156" t="s">
        <v>150</v>
      </c>
      <c r="AY331" s="14" t="s">
        <v>142</v>
      </c>
      <c r="BE331" s="157">
        <f t="shared" si="114"/>
        <v>0</v>
      </c>
      <c r="BF331" s="157">
        <f t="shared" si="115"/>
        <v>240.93</v>
      </c>
      <c r="BG331" s="157">
        <f t="shared" si="116"/>
        <v>0</v>
      </c>
      <c r="BH331" s="157">
        <f t="shared" si="117"/>
        <v>0</v>
      </c>
      <c r="BI331" s="157">
        <f t="shared" si="118"/>
        <v>0</v>
      </c>
      <c r="BJ331" s="14" t="s">
        <v>150</v>
      </c>
      <c r="BK331" s="157">
        <f t="shared" si="119"/>
        <v>240.93</v>
      </c>
      <c r="BL331" s="14" t="s">
        <v>175</v>
      </c>
      <c r="BM331" s="156" t="s">
        <v>822</v>
      </c>
    </row>
    <row r="332" spans="1:65" s="2" customFormat="1" ht="16.5" customHeight="1">
      <c r="A332" s="26"/>
      <c r="B332" s="144"/>
      <c r="C332" s="162" t="s">
        <v>823</v>
      </c>
      <c r="D332" s="173" t="s">
        <v>281</v>
      </c>
      <c r="E332" s="163" t="s">
        <v>824</v>
      </c>
      <c r="F332" s="164" t="s">
        <v>825</v>
      </c>
      <c r="G332" s="165" t="s">
        <v>806</v>
      </c>
      <c r="H332" s="166">
        <v>1</v>
      </c>
      <c r="I332" s="167">
        <v>176</v>
      </c>
      <c r="J332" s="167">
        <f t="shared" si="110"/>
        <v>176</v>
      </c>
      <c r="K332" s="168"/>
      <c r="L332" s="169"/>
      <c r="M332" s="170" t="s">
        <v>1</v>
      </c>
      <c r="N332" s="171" t="s">
        <v>42</v>
      </c>
      <c r="O332" s="154">
        <v>0</v>
      </c>
      <c r="P332" s="154">
        <f t="shared" si="111"/>
        <v>0</v>
      </c>
      <c r="Q332" s="154">
        <v>0</v>
      </c>
      <c r="R332" s="154">
        <f t="shared" si="112"/>
        <v>0</v>
      </c>
      <c r="S332" s="154">
        <v>0</v>
      </c>
      <c r="T332" s="155">
        <f t="shared" si="113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56" t="s">
        <v>208</v>
      </c>
      <c r="AT332" s="156" t="s">
        <v>281</v>
      </c>
      <c r="AU332" s="156" t="s">
        <v>150</v>
      </c>
      <c r="AY332" s="14" t="s">
        <v>142</v>
      </c>
      <c r="BE332" s="157">
        <f t="shared" si="114"/>
        <v>0</v>
      </c>
      <c r="BF332" s="157">
        <f t="shared" si="115"/>
        <v>176</v>
      </c>
      <c r="BG332" s="157">
        <f t="shared" si="116"/>
        <v>0</v>
      </c>
      <c r="BH332" s="157">
        <f t="shared" si="117"/>
        <v>0</v>
      </c>
      <c r="BI332" s="157">
        <f t="shared" si="118"/>
        <v>0</v>
      </c>
      <c r="BJ332" s="14" t="s">
        <v>150</v>
      </c>
      <c r="BK332" s="157">
        <f t="shared" si="119"/>
        <v>176</v>
      </c>
      <c r="BL332" s="14" t="s">
        <v>175</v>
      </c>
      <c r="BM332" s="156" t="s">
        <v>826</v>
      </c>
    </row>
    <row r="333" spans="1:65" s="2" customFormat="1" ht="24.2" customHeight="1">
      <c r="A333" s="26"/>
      <c r="B333" s="144"/>
      <c r="C333" s="145" t="s">
        <v>827</v>
      </c>
      <c r="D333" s="145" t="s">
        <v>145</v>
      </c>
      <c r="E333" s="146" t="s">
        <v>828</v>
      </c>
      <c r="F333" s="147" t="s">
        <v>829</v>
      </c>
      <c r="G333" s="148" t="s">
        <v>167</v>
      </c>
      <c r="H333" s="149">
        <v>0.52100000000000002</v>
      </c>
      <c r="I333" s="150">
        <v>26.93</v>
      </c>
      <c r="J333" s="150">
        <f t="shared" si="110"/>
        <v>14.03</v>
      </c>
      <c r="K333" s="151"/>
      <c r="L333" s="27"/>
      <c r="M333" s="152" t="s">
        <v>1</v>
      </c>
      <c r="N333" s="153" t="s">
        <v>42</v>
      </c>
      <c r="O333" s="154">
        <v>0</v>
      </c>
      <c r="P333" s="154">
        <f t="shared" si="111"/>
        <v>0</v>
      </c>
      <c r="Q333" s="154">
        <v>0</v>
      </c>
      <c r="R333" s="154">
        <f t="shared" si="112"/>
        <v>0</v>
      </c>
      <c r="S333" s="154">
        <v>0</v>
      </c>
      <c r="T333" s="155">
        <f t="shared" si="113"/>
        <v>0</v>
      </c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R333" s="156" t="s">
        <v>175</v>
      </c>
      <c r="AT333" s="156" t="s">
        <v>145</v>
      </c>
      <c r="AU333" s="156" t="s">
        <v>150</v>
      </c>
      <c r="AY333" s="14" t="s">
        <v>142</v>
      </c>
      <c r="BE333" s="157">
        <f t="shared" si="114"/>
        <v>0</v>
      </c>
      <c r="BF333" s="157">
        <f t="shared" si="115"/>
        <v>14.03</v>
      </c>
      <c r="BG333" s="157">
        <f t="shared" si="116"/>
        <v>0</v>
      </c>
      <c r="BH333" s="157">
        <f t="shared" si="117"/>
        <v>0</v>
      </c>
      <c r="BI333" s="157">
        <f t="shared" si="118"/>
        <v>0</v>
      </c>
      <c r="BJ333" s="14" t="s">
        <v>150</v>
      </c>
      <c r="BK333" s="157">
        <f t="shared" si="119"/>
        <v>14.03</v>
      </c>
      <c r="BL333" s="14" t="s">
        <v>175</v>
      </c>
      <c r="BM333" s="156" t="s">
        <v>676</v>
      </c>
    </row>
    <row r="334" spans="1:65" s="2" customFormat="1" ht="24.2" customHeight="1">
      <c r="A334" s="26"/>
      <c r="B334" s="144"/>
      <c r="C334" s="145" t="s">
        <v>830</v>
      </c>
      <c r="D334" s="174" t="s">
        <v>145</v>
      </c>
      <c r="E334" s="146" t="s">
        <v>828</v>
      </c>
      <c r="F334" s="147" t="s">
        <v>829</v>
      </c>
      <c r="G334" s="148" t="s">
        <v>167</v>
      </c>
      <c r="H334" s="149">
        <v>0.161</v>
      </c>
      <c r="I334" s="150">
        <v>26.93</v>
      </c>
      <c r="J334" s="150">
        <f t="shared" si="110"/>
        <v>4.34</v>
      </c>
      <c r="K334" s="151"/>
      <c r="L334" s="27"/>
      <c r="M334" s="152" t="s">
        <v>1</v>
      </c>
      <c r="N334" s="153" t="s">
        <v>42</v>
      </c>
      <c r="O334" s="154">
        <v>0</v>
      </c>
      <c r="P334" s="154">
        <f t="shared" si="111"/>
        <v>0</v>
      </c>
      <c r="Q334" s="154">
        <v>0</v>
      </c>
      <c r="R334" s="154">
        <f t="shared" si="112"/>
        <v>0</v>
      </c>
      <c r="S334" s="154">
        <v>0</v>
      </c>
      <c r="T334" s="155">
        <f t="shared" si="113"/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56" t="s">
        <v>175</v>
      </c>
      <c r="AT334" s="156" t="s">
        <v>145</v>
      </c>
      <c r="AU334" s="156" t="s">
        <v>150</v>
      </c>
      <c r="AY334" s="14" t="s">
        <v>142</v>
      </c>
      <c r="BE334" s="157">
        <f t="shared" si="114"/>
        <v>0</v>
      </c>
      <c r="BF334" s="157">
        <f t="shared" si="115"/>
        <v>4.34</v>
      </c>
      <c r="BG334" s="157">
        <f t="shared" si="116"/>
        <v>0</v>
      </c>
      <c r="BH334" s="157">
        <f t="shared" si="117"/>
        <v>0</v>
      </c>
      <c r="BI334" s="157">
        <f t="shared" si="118"/>
        <v>0</v>
      </c>
      <c r="BJ334" s="14" t="s">
        <v>150</v>
      </c>
      <c r="BK334" s="157">
        <f t="shared" si="119"/>
        <v>4.34</v>
      </c>
      <c r="BL334" s="14" t="s">
        <v>175</v>
      </c>
      <c r="BM334" s="156" t="s">
        <v>831</v>
      </c>
    </row>
    <row r="335" spans="1:65" s="12" customFormat="1" ht="22.9" customHeight="1">
      <c r="B335" s="132"/>
      <c r="D335" s="133" t="s">
        <v>75</v>
      </c>
      <c r="E335" s="142" t="s">
        <v>832</v>
      </c>
      <c r="F335" s="142" t="s">
        <v>833</v>
      </c>
      <c r="J335" s="143">
        <f>BK335</f>
        <v>4801.5</v>
      </c>
      <c r="L335" s="132"/>
      <c r="M335" s="136"/>
      <c r="N335" s="137"/>
      <c r="O335" s="137"/>
      <c r="P335" s="138">
        <f>SUM(P336:P346)</f>
        <v>0</v>
      </c>
      <c r="Q335" s="137"/>
      <c r="R335" s="138">
        <f>SUM(R336:R346)</f>
        <v>0</v>
      </c>
      <c r="S335" s="137"/>
      <c r="T335" s="139">
        <f>SUM(T336:T346)</f>
        <v>0</v>
      </c>
      <c r="AR335" s="133" t="s">
        <v>150</v>
      </c>
      <c r="AT335" s="140" t="s">
        <v>75</v>
      </c>
      <c r="AU335" s="140" t="s">
        <v>84</v>
      </c>
      <c r="AY335" s="133" t="s">
        <v>142</v>
      </c>
      <c r="BK335" s="141">
        <f>SUM(BK336:BK346)</f>
        <v>4801.5</v>
      </c>
    </row>
    <row r="336" spans="1:65" s="2" customFormat="1" ht="16.5" customHeight="1">
      <c r="A336" s="26"/>
      <c r="B336" s="144"/>
      <c r="C336" s="162" t="s">
        <v>834</v>
      </c>
      <c r="D336" s="173" t="s">
        <v>281</v>
      </c>
      <c r="E336" s="163" t="s">
        <v>835</v>
      </c>
      <c r="F336" s="164" t="s">
        <v>836</v>
      </c>
      <c r="G336" s="165" t="s">
        <v>303</v>
      </c>
      <c r="H336" s="166">
        <v>9</v>
      </c>
      <c r="I336" s="167">
        <v>254.1</v>
      </c>
      <c r="J336" s="167">
        <f t="shared" ref="J336:J346" si="120">ROUND(I336*H336,2)</f>
        <v>2286.9</v>
      </c>
      <c r="K336" s="168"/>
      <c r="L336" s="169"/>
      <c r="M336" s="170" t="s">
        <v>1</v>
      </c>
      <c r="N336" s="171" t="s">
        <v>42</v>
      </c>
      <c r="O336" s="154">
        <v>0</v>
      </c>
      <c r="P336" s="154">
        <f t="shared" ref="P336:P346" si="121">O336*H336</f>
        <v>0</v>
      </c>
      <c r="Q336" s="154">
        <v>0</v>
      </c>
      <c r="R336" s="154">
        <f t="shared" ref="R336:R346" si="122">Q336*H336</f>
        <v>0</v>
      </c>
      <c r="S336" s="154">
        <v>0</v>
      </c>
      <c r="T336" s="155">
        <f t="shared" ref="T336:T346" si="123">S336*H336</f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56" t="s">
        <v>208</v>
      </c>
      <c r="AT336" s="156" t="s">
        <v>281</v>
      </c>
      <c r="AU336" s="156" t="s">
        <v>150</v>
      </c>
      <c r="AY336" s="14" t="s">
        <v>142</v>
      </c>
      <c r="BE336" s="157">
        <f t="shared" ref="BE336:BE346" si="124">IF(N336="základná",J336,0)</f>
        <v>0</v>
      </c>
      <c r="BF336" s="157">
        <f t="shared" ref="BF336:BF346" si="125">IF(N336="znížená",J336,0)</f>
        <v>2286.9</v>
      </c>
      <c r="BG336" s="157">
        <f t="shared" ref="BG336:BG346" si="126">IF(N336="zákl. prenesená",J336,0)</f>
        <v>0</v>
      </c>
      <c r="BH336" s="157">
        <f t="shared" ref="BH336:BH346" si="127">IF(N336="zníž. prenesená",J336,0)</f>
        <v>0</v>
      </c>
      <c r="BI336" s="157">
        <f t="shared" ref="BI336:BI346" si="128">IF(N336="nulová",J336,0)</f>
        <v>0</v>
      </c>
      <c r="BJ336" s="14" t="s">
        <v>150</v>
      </c>
      <c r="BK336" s="157">
        <f t="shared" ref="BK336:BK346" si="129">ROUND(I336*H336,2)</f>
        <v>2286.9</v>
      </c>
      <c r="BL336" s="14" t="s">
        <v>175</v>
      </c>
      <c r="BM336" s="156" t="s">
        <v>837</v>
      </c>
    </row>
    <row r="337" spans="1:65" s="2" customFormat="1" ht="16.5" customHeight="1">
      <c r="A337" s="26"/>
      <c r="B337" s="144"/>
      <c r="C337" s="162" t="s">
        <v>658</v>
      </c>
      <c r="D337" s="173" t="s">
        <v>281</v>
      </c>
      <c r="E337" s="163" t="s">
        <v>838</v>
      </c>
      <c r="F337" s="164" t="s">
        <v>839</v>
      </c>
      <c r="G337" s="165" t="s">
        <v>303</v>
      </c>
      <c r="H337" s="166">
        <v>2</v>
      </c>
      <c r="I337" s="167">
        <v>316.8</v>
      </c>
      <c r="J337" s="167">
        <f t="shared" si="120"/>
        <v>633.6</v>
      </c>
      <c r="K337" s="168"/>
      <c r="L337" s="169"/>
      <c r="M337" s="170" t="s">
        <v>1</v>
      </c>
      <c r="N337" s="171" t="s">
        <v>42</v>
      </c>
      <c r="O337" s="154">
        <v>0</v>
      </c>
      <c r="P337" s="154">
        <f t="shared" si="121"/>
        <v>0</v>
      </c>
      <c r="Q337" s="154">
        <v>0</v>
      </c>
      <c r="R337" s="154">
        <f t="shared" si="122"/>
        <v>0</v>
      </c>
      <c r="S337" s="154">
        <v>0</v>
      </c>
      <c r="T337" s="155">
        <f t="shared" si="123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56" t="s">
        <v>208</v>
      </c>
      <c r="AT337" s="156" t="s">
        <v>281</v>
      </c>
      <c r="AU337" s="156" t="s">
        <v>150</v>
      </c>
      <c r="AY337" s="14" t="s">
        <v>142</v>
      </c>
      <c r="BE337" s="157">
        <f t="shared" si="124"/>
        <v>0</v>
      </c>
      <c r="BF337" s="157">
        <f t="shared" si="125"/>
        <v>633.6</v>
      </c>
      <c r="BG337" s="157">
        <f t="shared" si="126"/>
        <v>0</v>
      </c>
      <c r="BH337" s="157">
        <f t="shared" si="127"/>
        <v>0</v>
      </c>
      <c r="BI337" s="157">
        <f t="shared" si="128"/>
        <v>0</v>
      </c>
      <c r="BJ337" s="14" t="s">
        <v>150</v>
      </c>
      <c r="BK337" s="157">
        <f t="shared" si="129"/>
        <v>633.6</v>
      </c>
      <c r="BL337" s="14" t="s">
        <v>175</v>
      </c>
      <c r="BM337" s="156" t="s">
        <v>840</v>
      </c>
    </row>
    <row r="338" spans="1:65" s="2" customFormat="1" ht="16.5" customHeight="1">
      <c r="A338" s="26"/>
      <c r="B338" s="144"/>
      <c r="C338" s="162" t="s">
        <v>841</v>
      </c>
      <c r="D338" s="173" t="s">
        <v>281</v>
      </c>
      <c r="E338" s="163" t="s">
        <v>842</v>
      </c>
      <c r="F338" s="164" t="s">
        <v>843</v>
      </c>
      <c r="G338" s="165" t="s">
        <v>303</v>
      </c>
      <c r="H338" s="166">
        <v>11</v>
      </c>
      <c r="I338" s="167">
        <v>3.3</v>
      </c>
      <c r="J338" s="167">
        <f t="shared" si="120"/>
        <v>36.299999999999997</v>
      </c>
      <c r="K338" s="168"/>
      <c r="L338" s="169"/>
      <c r="M338" s="170" t="s">
        <v>1</v>
      </c>
      <c r="N338" s="171" t="s">
        <v>42</v>
      </c>
      <c r="O338" s="154">
        <v>0</v>
      </c>
      <c r="P338" s="154">
        <f t="shared" si="121"/>
        <v>0</v>
      </c>
      <c r="Q338" s="154">
        <v>0</v>
      </c>
      <c r="R338" s="154">
        <f t="shared" si="122"/>
        <v>0</v>
      </c>
      <c r="S338" s="154">
        <v>0</v>
      </c>
      <c r="T338" s="155">
        <f t="shared" si="123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56" t="s">
        <v>208</v>
      </c>
      <c r="AT338" s="156" t="s">
        <v>281</v>
      </c>
      <c r="AU338" s="156" t="s">
        <v>150</v>
      </c>
      <c r="AY338" s="14" t="s">
        <v>142</v>
      </c>
      <c r="BE338" s="157">
        <f t="shared" si="124"/>
        <v>0</v>
      </c>
      <c r="BF338" s="157">
        <f t="shared" si="125"/>
        <v>36.299999999999997</v>
      </c>
      <c r="BG338" s="157">
        <f t="shared" si="126"/>
        <v>0</v>
      </c>
      <c r="BH338" s="157">
        <f t="shared" si="127"/>
        <v>0</v>
      </c>
      <c r="BI338" s="157">
        <f t="shared" si="128"/>
        <v>0</v>
      </c>
      <c r="BJ338" s="14" t="s">
        <v>150</v>
      </c>
      <c r="BK338" s="157">
        <f t="shared" si="129"/>
        <v>36.299999999999997</v>
      </c>
      <c r="BL338" s="14" t="s">
        <v>175</v>
      </c>
      <c r="BM338" s="156" t="s">
        <v>844</v>
      </c>
    </row>
    <row r="339" spans="1:65" s="2" customFormat="1" ht="16.5" customHeight="1">
      <c r="A339" s="26"/>
      <c r="B339" s="144"/>
      <c r="C339" s="162" t="s">
        <v>662</v>
      </c>
      <c r="D339" s="173" t="s">
        <v>281</v>
      </c>
      <c r="E339" s="163" t="s">
        <v>845</v>
      </c>
      <c r="F339" s="164" t="s">
        <v>846</v>
      </c>
      <c r="G339" s="165" t="s">
        <v>847</v>
      </c>
      <c r="H339" s="166">
        <v>18</v>
      </c>
      <c r="I339" s="167">
        <v>8.8000000000000007</v>
      </c>
      <c r="J339" s="167">
        <f t="shared" si="120"/>
        <v>158.4</v>
      </c>
      <c r="K339" s="168"/>
      <c r="L339" s="169"/>
      <c r="M339" s="170" t="s">
        <v>1</v>
      </c>
      <c r="N339" s="171" t="s">
        <v>42</v>
      </c>
      <c r="O339" s="154">
        <v>0</v>
      </c>
      <c r="P339" s="154">
        <f t="shared" si="121"/>
        <v>0</v>
      </c>
      <c r="Q339" s="154">
        <v>0</v>
      </c>
      <c r="R339" s="154">
        <f t="shared" si="122"/>
        <v>0</v>
      </c>
      <c r="S339" s="154">
        <v>0</v>
      </c>
      <c r="T339" s="155">
        <f t="shared" si="123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56" t="s">
        <v>208</v>
      </c>
      <c r="AT339" s="156" t="s">
        <v>281</v>
      </c>
      <c r="AU339" s="156" t="s">
        <v>150</v>
      </c>
      <c r="AY339" s="14" t="s">
        <v>142</v>
      </c>
      <c r="BE339" s="157">
        <f t="shared" si="124"/>
        <v>0</v>
      </c>
      <c r="BF339" s="157">
        <f t="shared" si="125"/>
        <v>158.4</v>
      </c>
      <c r="BG339" s="157">
        <f t="shared" si="126"/>
        <v>0</v>
      </c>
      <c r="BH339" s="157">
        <f t="shared" si="127"/>
        <v>0</v>
      </c>
      <c r="BI339" s="157">
        <f t="shared" si="128"/>
        <v>0</v>
      </c>
      <c r="BJ339" s="14" t="s">
        <v>150</v>
      </c>
      <c r="BK339" s="157">
        <f t="shared" si="129"/>
        <v>158.4</v>
      </c>
      <c r="BL339" s="14" t="s">
        <v>175</v>
      </c>
      <c r="BM339" s="156" t="s">
        <v>848</v>
      </c>
    </row>
    <row r="340" spans="1:65" s="2" customFormat="1" ht="16.5" customHeight="1">
      <c r="A340" s="26"/>
      <c r="B340" s="144"/>
      <c r="C340" s="162" t="s">
        <v>849</v>
      </c>
      <c r="D340" s="173" t="s">
        <v>281</v>
      </c>
      <c r="E340" s="163" t="s">
        <v>850</v>
      </c>
      <c r="F340" s="164" t="s">
        <v>851</v>
      </c>
      <c r="G340" s="165" t="s">
        <v>847</v>
      </c>
      <c r="H340" s="166">
        <v>20</v>
      </c>
      <c r="I340" s="167">
        <v>20.9</v>
      </c>
      <c r="J340" s="167">
        <f t="shared" si="120"/>
        <v>418</v>
      </c>
      <c r="K340" s="168"/>
      <c r="L340" s="169"/>
      <c r="M340" s="170" t="s">
        <v>1</v>
      </c>
      <c r="N340" s="171" t="s">
        <v>42</v>
      </c>
      <c r="O340" s="154">
        <v>0</v>
      </c>
      <c r="P340" s="154">
        <f t="shared" si="121"/>
        <v>0</v>
      </c>
      <c r="Q340" s="154">
        <v>0</v>
      </c>
      <c r="R340" s="154">
        <f t="shared" si="122"/>
        <v>0</v>
      </c>
      <c r="S340" s="154">
        <v>0</v>
      </c>
      <c r="T340" s="155">
        <f t="shared" si="123"/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56" t="s">
        <v>208</v>
      </c>
      <c r="AT340" s="156" t="s">
        <v>281</v>
      </c>
      <c r="AU340" s="156" t="s">
        <v>150</v>
      </c>
      <c r="AY340" s="14" t="s">
        <v>142</v>
      </c>
      <c r="BE340" s="157">
        <f t="shared" si="124"/>
        <v>0</v>
      </c>
      <c r="BF340" s="157">
        <f t="shared" si="125"/>
        <v>418</v>
      </c>
      <c r="BG340" s="157">
        <f t="shared" si="126"/>
        <v>0</v>
      </c>
      <c r="BH340" s="157">
        <f t="shared" si="127"/>
        <v>0</v>
      </c>
      <c r="BI340" s="157">
        <f t="shared" si="128"/>
        <v>0</v>
      </c>
      <c r="BJ340" s="14" t="s">
        <v>150</v>
      </c>
      <c r="BK340" s="157">
        <f t="shared" si="129"/>
        <v>418</v>
      </c>
      <c r="BL340" s="14" t="s">
        <v>175</v>
      </c>
      <c r="BM340" s="156" t="s">
        <v>852</v>
      </c>
    </row>
    <row r="341" spans="1:65" s="2" customFormat="1" ht="16.5" customHeight="1">
      <c r="A341" s="26"/>
      <c r="B341" s="144"/>
      <c r="C341" s="162" t="s">
        <v>671</v>
      </c>
      <c r="D341" s="173" t="s">
        <v>281</v>
      </c>
      <c r="E341" s="163" t="s">
        <v>853</v>
      </c>
      <c r="F341" s="164" t="s">
        <v>854</v>
      </c>
      <c r="G341" s="165" t="s">
        <v>847</v>
      </c>
      <c r="H341" s="166">
        <v>1</v>
      </c>
      <c r="I341" s="167">
        <v>19.8</v>
      </c>
      <c r="J341" s="167">
        <f t="shared" si="120"/>
        <v>19.8</v>
      </c>
      <c r="K341" s="168"/>
      <c r="L341" s="169"/>
      <c r="M341" s="170" t="s">
        <v>1</v>
      </c>
      <c r="N341" s="171" t="s">
        <v>42</v>
      </c>
      <c r="O341" s="154">
        <v>0</v>
      </c>
      <c r="P341" s="154">
        <f t="shared" si="121"/>
        <v>0</v>
      </c>
      <c r="Q341" s="154">
        <v>0</v>
      </c>
      <c r="R341" s="154">
        <f t="shared" si="122"/>
        <v>0</v>
      </c>
      <c r="S341" s="154">
        <v>0</v>
      </c>
      <c r="T341" s="155">
        <f t="shared" si="123"/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56" t="s">
        <v>208</v>
      </c>
      <c r="AT341" s="156" t="s">
        <v>281</v>
      </c>
      <c r="AU341" s="156" t="s">
        <v>150</v>
      </c>
      <c r="AY341" s="14" t="s">
        <v>142</v>
      </c>
      <c r="BE341" s="157">
        <f t="shared" si="124"/>
        <v>0</v>
      </c>
      <c r="BF341" s="157">
        <f t="shared" si="125"/>
        <v>19.8</v>
      </c>
      <c r="BG341" s="157">
        <f t="shared" si="126"/>
        <v>0</v>
      </c>
      <c r="BH341" s="157">
        <f t="shared" si="127"/>
        <v>0</v>
      </c>
      <c r="BI341" s="157">
        <f t="shared" si="128"/>
        <v>0</v>
      </c>
      <c r="BJ341" s="14" t="s">
        <v>150</v>
      </c>
      <c r="BK341" s="157">
        <f t="shared" si="129"/>
        <v>19.8</v>
      </c>
      <c r="BL341" s="14" t="s">
        <v>175</v>
      </c>
      <c r="BM341" s="156" t="s">
        <v>855</v>
      </c>
    </row>
    <row r="342" spans="1:65" s="2" customFormat="1" ht="21.75" customHeight="1">
      <c r="A342" s="26"/>
      <c r="B342" s="144"/>
      <c r="C342" s="162" t="s">
        <v>856</v>
      </c>
      <c r="D342" s="173" t="s">
        <v>281</v>
      </c>
      <c r="E342" s="163" t="s">
        <v>857</v>
      </c>
      <c r="F342" s="164" t="s">
        <v>858</v>
      </c>
      <c r="G342" s="165" t="s">
        <v>303</v>
      </c>
      <c r="H342" s="166">
        <v>2</v>
      </c>
      <c r="I342" s="167">
        <v>11</v>
      </c>
      <c r="J342" s="167">
        <f t="shared" si="120"/>
        <v>22</v>
      </c>
      <c r="K342" s="168"/>
      <c r="L342" s="169"/>
      <c r="M342" s="170" t="s">
        <v>1</v>
      </c>
      <c r="N342" s="171" t="s">
        <v>42</v>
      </c>
      <c r="O342" s="154">
        <v>0</v>
      </c>
      <c r="P342" s="154">
        <f t="shared" si="121"/>
        <v>0</v>
      </c>
      <c r="Q342" s="154">
        <v>0</v>
      </c>
      <c r="R342" s="154">
        <f t="shared" si="122"/>
        <v>0</v>
      </c>
      <c r="S342" s="154">
        <v>0</v>
      </c>
      <c r="T342" s="155">
        <f t="shared" si="123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56" t="s">
        <v>208</v>
      </c>
      <c r="AT342" s="156" t="s">
        <v>281</v>
      </c>
      <c r="AU342" s="156" t="s">
        <v>150</v>
      </c>
      <c r="AY342" s="14" t="s">
        <v>142</v>
      </c>
      <c r="BE342" s="157">
        <f t="shared" si="124"/>
        <v>0</v>
      </c>
      <c r="BF342" s="157">
        <f t="shared" si="125"/>
        <v>22</v>
      </c>
      <c r="BG342" s="157">
        <f t="shared" si="126"/>
        <v>0</v>
      </c>
      <c r="BH342" s="157">
        <f t="shared" si="127"/>
        <v>0</v>
      </c>
      <c r="BI342" s="157">
        <f t="shared" si="128"/>
        <v>0</v>
      </c>
      <c r="BJ342" s="14" t="s">
        <v>150</v>
      </c>
      <c r="BK342" s="157">
        <f t="shared" si="129"/>
        <v>22</v>
      </c>
      <c r="BL342" s="14" t="s">
        <v>175</v>
      </c>
      <c r="BM342" s="156" t="s">
        <v>859</v>
      </c>
    </row>
    <row r="343" spans="1:65" s="2" customFormat="1" ht="16.5" customHeight="1">
      <c r="A343" s="26"/>
      <c r="B343" s="144"/>
      <c r="C343" s="145" t="s">
        <v>687</v>
      </c>
      <c r="D343" s="172" t="s">
        <v>145</v>
      </c>
      <c r="E343" s="146" t="s">
        <v>860</v>
      </c>
      <c r="F343" s="147" t="s">
        <v>861</v>
      </c>
      <c r="G343" s="148" t="s">
        <v>806</v>
      </c>
      <c r="H343" s="149">
        <v>1</v>
      </c>
      <c r="I343" s="150">
        <v>770</v>
      </c>
      <c r="J343" s="150">
        <f t="shared" si="120"/>
        <v>770</v>
      </c>
      <c r="K343" s="151"/>
      <c r="L343" s="27"/>
      <c r="M343" s="152" t="s">
        <v>1</v>
      </c>
      <c r="N343" s="153" t="s">
        <v>42</v>
      </c>
      <c r="O343" s="154">
        <v>0</v>
      </c>
      <c r="P343" s="154">
        <f t="shared" si="121"/>
        <v>0</v>
      </c>
      <c r="Q343" s="154">
        <v>0</v>
      </c>
      <c r="R343" s="154">
        <f t="shared" si="122"/>
        <v>0</v>
      </c>
      <c r="S343" s="154">
        <v>0</v>
      </c>
      <c r="T343" s="155">
        <f t="shared" si="123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56" t="s">
        <v>175</v>
      </c>
      <c r="AT343" s="156" t="s">
        <v>145</v>
      </c>
      <c r="AU343" s="156" t="s">
        <v>150</v>
      </c>
      <c r="AY343" s="14" t="s">
        <v>142</v>
      </c>
      <c r="BE343" s="157">
        <f t="shared" si="124"/>
        <v>0</v>
      </c>
      <c r="BF343" s="157">
        <f t="shared" si="125"/>
        <v>770</v>
      </c>
      <c r="BG343" s="157">
        <f t="shared" si="126"/>
        <v>0</v>
      </c>
      <c r="BH343" s="157">
        <f t="shared" si="127"/>
        <v>0</v>
      </c>
      <c r="BI343" s="157">
        <f t="shared" si="128"/>
        <v>0</v>
      </c>
      <c r="BJ343" s="14" t="s">
        <v>150</v>
      </c>
      <c r="BK343" s="157">
        <f t="shared" si="129"/>
        <v>770</v>
      </c>
      <c r="BL343" s="14" t="s">
        <v>175</v>
      </c>
      <c r="BM343" s="156" t="s">
        <v>862</v>
      </c>
    </row>
    <row r="344" spans="1:65" s="2" customFormat="1" ht="16.5" customHeight="1">
      <c r="A344" s="26"/>
      <c r="B344" s="144"/>
      <c r="C344" s="145" t="s">
        <v>863</v>
      </c>
      <c r="D344" s="172" t="s">
        <v>145</v>
      </c>
      <c r="E344" s="146" t="s">
        <v>864</v>
      </c>
      <c r="F344" s="147" t="s">
        <v>865</v>
      </c>
      <c r="G344" s="148" t="s">
        <v>806</v>
      </c>
      <c r="H344" s="149">
        <v>1</v>
      </c>
      <c r="I344" s="150">
        <v>71.5</v>
      </c>
      <c r="J344" s="150">
        <f t="shared" si="120"/>
        <v>71.5</v>
      </c>
      <c r="K344" s="151"/>
      <c r="L344" s="27"/>
      <c r="M344" s="152" t="s">
        <v>1</v>
      </c>
      <c r="N344" s="153" t="s">
        <v>42</v>
      </c>
      <c r="O344" s="154">
        <v>0</v>
      </c>
      <c r="P344" s="154">
        <f t="shared" si="121"/>
        <v>0</v>
      </c>
      <c r="Q344" s="154">
        <v>0</v>
      </c>
      <c r="R344" s="154">
        <f t="shared" si="122"/>
        <v>0</v>
      </c>
      <c r="S344" s="154">
        <v>0</v>
      </c>
      <c r="T344" s="155">
        <f t="shared" si="123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56" t="s">
        <v>175</v>
      </c>
      <c r="AT344" s="156" t="s">
        <v>145</v>
      </c>
      <c r="AU344" s="156" t="s">
        <v>150</v>
      </c>
      <c r="AY344" s="14" t="s">
        <v>142</v>
      </c>
      <c r="BE344" s="157">
        <f t="shared" si="124"/>
        <v>0</v>
      </c>
      <c r="BF344" s="157">
        <f t="shared" si="125"/>
        <v>71.5</v>
      </c>
      <c r="BG344" s="157">
        <f t="shared" si="126"/>
        <v>0</v>
      </c>
      <c r="BH344" s="157">
        <f t="shared" si="127"/>
        <v>0</v>
      </c>
      <c r="BI344" s="157">
        <f t="shared" si="128"/>
        <v>0</v>
      </c>
      <c r="BJ344" s="14" t="s">
        <v>150</v>
      </c>
      <c r="BK344" s="157">
        <f t="shared" si="129"/>
        <v>71.5</v>
      </c>
      <c r="BL344" s="14" t="s">
        <v>175</v>
      </c>
      <c r="BM344" s="156" t="s">
        <v>866</v>
      </c>
    </row>
    <row r="345" spans="1:65" s="2" customFormat="1" ht="16.5" customHeight="1">
      <c r="A345" s="26"/>
      <c r="B345" s="144"/>
      <c r="C345" s="145" t="s">
        <v>700</v>
      </c>
      <c r="D345" s="172" t="s">
        <v>145</v>
      </c>
      <c r="E345" s="146" t="s">
        <v>867</v>
      </c>
      <c r="F345" s="147" t="s">
        <v>868</v>
      </c>
      <c r="G345" s="148" t="s">
        <v>806</v>
      </c>
      <c r="H345" s="149">
        <v>1</v>
      </c>
      <c r="I345" s="150">
        <v>55</v>
      </c>
      <c r="J345" s="150">
        <f t="shared" si="120"/>
        <v>55</v>
      </c>
      <c r="K345" s="151"/>
      <c r="L345" s="27"/>
      <c r="M345" s="152" t="s">
        <v>1</v>
      </c>
      <c r="N345" s="153" t="s">
        <v>42</v>
      </c>
      <c r="O345" s="154">
        <v>0</v>
      </c>
      <c r="P345" s="154">
        <f t="shared" si="121"/>
        <v>0</v>
      </c>
      <c r="Q345" s="154">
        <v>0</v>
      </c>
      <c r="R345" s="154">
        <f t="shared" si="122"/>
        <v>0</v>
      </c>
      <c r="S345" s="154">
        <v>0</v>
      </c>
      <c r="T345" s="155">
        <f t="shared" si="123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56" t="s">
        <v>175</v>
      </c>
      <c r="AT345" s="156" t="s">
        <v>145</v>
      </c>
      <c r="AU345" s="156" t="s">
        <v>150</v>
      </c>
      <c r="AY345" s="14" t="s">
        <v>142</v>
      </c>
      <c r="BE345" s="157">
        <f t="shared" si="124"/>
        <v>0</v>
      </c>
      <c r="BF345" s="157">
        <f t="shared" si="125"/>
        <v>55</v>
      </c>
      <c r="BG345" s="157">
        <f t="shared" si="126"/>
        <v>0</v>
      </c>
      <c r="BH345" s="157">
        <f t="shared" si="127"/>
        <v>0</v>
      </c>
      <c r="BI345" s="157">
        <f t="shared" si="128"/>
        <v>0</v>
      </c>
      <c r="BJ345" s="14" t="s">
        <v>150</v>
      </c>
      <c r="BK345" s="157">
        <f t="shared" si="129"/>
        <v>55</v>
      </c>
      <c r="BL345" s="14" t="s">
        <v>175</v>
      </c>
      <c r="BM345" s="156" t="s">
        <v>869</v>
      </c>
    </row>
    <row r="346" spans="1:65" s="2" customFormat="1" ht="16.5" customHeight="1">
      <c r="A346" s="26"/>
      <c r="B346" s="144"/>
      <c r="C346" s="145" t="s">
        <v>870</v>
      </c>
      <c r="D346" s="172" t="s">
        <v>145</v>
      </c>
      <c r="E346" s="146" t="s">
        <v>871</v>
      </c>
      <c r="F346" s="147" t="s">
        <v>872</v>
      </c>
      <c r="G346" s="148" t="s">
        <v>806</v>
      </c>
      <c r="H346" s="149">
        <v>1</v>
      </c>
      <c r="I346" s="150">
        <v>330</v>
      </c>
      <c r="J346" s="150">
        <f t="shared" si="120"/>
        <v>330</v>
      </c>
      <c r="K346" s="151"/>
      <c r="L346" s="27"/>
      <c r="M346" s="152" t="s">
        <v>1</v>
      </c>
      <c r="N346" s="153" t="s">
        <v>42</v>
      </c>
      <c r="O346" s="154">
        <v>0</v>
      </c>
      <c r="P346" s="154">
        <f t="shared" si="121"/>
        <v>0</v>
      </c>
      <c r="Q346" s="154">
        <v>0</v>
      </c>
      <c r="R346" s="154">
        <f t="shared" si="122"/>
        <v>0</v>
      </c>
      <c r="S346" s="154">
        <v>0</v>
      </c>
      <c r="T346" s="155">
        <f t="shared" si="123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56" t="s">
        <v>175</v>
      </c>
      <c r="AT346" s="156" t="s">
        <v>145</v>
      </c>
      <c r="AU346" s="156" t="s">
        <v>150</v>
      </c>
      <c r="AY346" s="14" t="s">
        <v>142</v>
      </c>
      <c r="BE346" s="157">
        <f t="shared" si="124"/>
        <v>0</v>
      </c>
      <c r="BF346" s="157">
        <f t="shared" si="125"/>
        <v>330</v>
      </c>
      <c r="BG346" s="157">
        <f t="shared" si="126"/>
        <v>0</v>
      </c>
      <c r="BH346" s="157">
        <f t="shared" si="127"/>
        <v>0</v>
      </c>
      <c r="BI346" s="157">
        <f t="shared" si="128"/>
        <v>0</v>
      </c>
      <c r="BJ346" s="14" t="s">
        <v>150</v>
      </c>
      <c r="BK346" s="157">
        <f t="shared" si="129"/>
        <v>330</v>
      </c>
      <c r="BL346" s="14" t="s">
        <v>175</v>
      </c>
      <c r="BM346" s="156" t="s">
        <v>873</v>
      </c>
    </row>
    <row r="347" spans="1:65" s="12" customFormat="1" ht="22.9" customHeight="1">
      <c r="B347" s="132"/>
      <c r="D347" s="133" t="s">
        <v>75</v>
      </c>
      <c r="E347" s="142" t="s">
        <v>874</v>
      </c>
      <c r="F347" s="142" t="s">
        <v>875</v>
      </c>
      <c r="J347" s="143">
        <f>BK347</f>
        <v>12865.1</v>
      </c>
      <c r="L347" s="132"/>
      <c r="M347" s="136"/>
      <c r="N347" s="137"/>
      <c r="O347" s="137"/>
      <c r="P347" s="138">
        <f>SUM(P348:P352)</f>
        <v>0</v>
      </c>
      <c r="Q347" s="137"/>
      <c r="R347" s="138">
        <f>SUM(R348:R352)</f>
        <v>0</v>
      </c>
      <c r="S347" s="137"/>
      <c r="T347" s="139">
        <f>SUM(T348:T352)</f>
        <v>0</v>
      </c>
      <c r="AR347" s="133" t="s">
        <v>150</v>
      </c>
      <c r="AT347" s="140" t="s">
        <v>75</v>
      </c>
      <c r="AU347" s="140" t="s">
        <v>84</v>
      </c>
      <c r="AY347" s="133" t="s">
        <v>142</v>
      </c>
      <c r="BK347" s="141">
        <f>SUM(BK348:BK352)</f>
        <v>12865.1</v>
      </c>
    </row>
    <row r="348" spans="1:65" s="2" customFormat="1" ht="24.2" customHeight="1">
      <c r="A348" s="26"/>
      <c r="B348" s="144"/>
      <c r="C348" s="145" t="s">
        <v>540</v>
      </c>
      <c r="D348" s="145" t="s">
        <v>145</v>
      </c>
      <c r="E348" s="146" t="s">
        <v>876</v>
      </c>
      <c r="F348" s="147" t="s">
        <v>877</v>
      </c>
      <c r="G348" s="148" t="s">
        <v>153</v>
      </c>
      <c r="H348" s="149">
        <v>298.47000000000003</v>
      </c>
      <c r="I348" s="150">
        <v>22</v>
      </c>
      <c r="J348" s="150">
        <f>ROUND(I348*H348,2)</f>
        <v>6566.34</v>
      </c>
      <c r="K348" s="151"/>
      <c r="L348" s="27"/>
      <c r="M348" s="152" t="s">
        <v>1</v>
      </c>
      <c r="N348" s="153" t="s">
        <v>42</v>
      </c>
      <c r="O348" s="154">
        <v>0</v>
      </c>
      <c r="P348" s="154">
        <f>O348*H348</f>
        <v>0</v>
      </c>
      <c r="Q348" s="154">
        <v>0</v>
      </c>
      <c r="R348" s="154">
        <f>Q348*H348</f>
        <v>0</v>
      </c>
      <c r="S348" s="154">
        <v>0</v>
      </c>
      <c r="T348" s="155">
        <f>S348*H348</f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56" t="s">
        <v>175</v>
      </c>
      <c r="AT348" s="156" t="s">
        <v>145</v>
      </c>
      <c r="AU348" s="156" t="s">
        <v>150</v>
      </c>
      <c r="AY348" s="14" t="s">
        <v>142</v>
      </c>
      <c r="BE348" s="157">
        <f>IF(N348="základná",J348,0)</f>
        <v>0</v>
      </c>
      <c r="BF348" s="157">
        <f>IF(N348="znížená",J348,0)</f>
        <v>6566.34</v>
      </c>
      <c r="BG348" s="157">
        <f>IF(N348="zákl. prenesená",J348,0)</f>
        <v>0</v>
      </c>
      <c r="BH348" s="157">
        <f>IF(N348="zníž. prenesená",J348,0)</f>
        <v>0</v>
      </c>
      <c r="BI348" s="157">
        <f>IF(N348="nulová",J348,0)</f>
        <v>0</v>
      </c>
      <c r="BJ348" s="14" t="s">
        <v>150</v>
      </c>
      <c r="BK348" s="157">
        <f>ROUND(I348*H348,2)</f>
        <v>6566.34</v>
      </c>
      <c r="BL348" s="14" t="s">
        <v>175</v>
      </c>
      <c r="BM348" s="156" t="s">
        <v>690</v>
      </c>
    </row>
    <row r="349" spans="1:65" s="2" customFormat="1" ht="21.75" customHeight="1">
      <c r="A349" s="26"/>
      <c r="B349" s="144"/>
      <c r="C349" s="162" t="s">
        <v>878</v>
      </c>
      <c r="D349" s="162" t="s">
        <v>281</v>
      </c>
      <c r="E349" s="163" t="s">
        <v>879</v>
      </c>
      <c r="F349" s="164" t="s">
        <v>880</v>
      </c>
      <c r="G349" s="165" t="s">
        <v>153</v>
      </c>
      <c r="H349" s="166">
        <v>310.89</v>
      </c>
      <c r="I349" s="167">
        <v>16</v>
      </c>
      <c r="J349" s="167">
        <f>ROUND(I349*H349,2)</f>
        <v>4974.24</v>
      </c>
      <c r="K349" s="168"/>
      <c r="L349" s="169"/>
      <c r="M349" s="170" t="s">
        <v>1</v>
      </c>
      <c r="N349" s="171" t="s">
        <v>42</v>
      </c>
      <c r="O349" s="154">
        <v>0</v>
      </c>
      <c r="P349" s="154">
        <f>O349*H349</f>
        <v>0</v>
      </c>
      <c r="Q349" s="154">
        <v>0</v>
      </c>
      <c r="R349" s="154">
        <f>Q349*H349</f>
        <v>0</v>
      </c>
      <c r="S349" s="154">
        <v>0</v>
      </c>
      <c r="T349" s="155">
        <f>S349*H349</f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56" t="s">
        <v>208</v>
      </c>
      <c r="AT349" s="156" t="s">
        <v>281</v>
      </c>
      <c r="AU349" s="156" t="s">
        <v>150</v>
      </c>
      <c r="AY349" s="14" t="s">
        <v>142</v>
      </c>
      <c r="BE349" s="157">
        <f>IF(N349="základná",J349,0)</f>
        <v>0</v>
      </c>
      <c r="BF349" s="157">
        <f>IF(N349="znížená",J349,0)</f>
        <v>4974.24</v>
      </c>
      <c r="BG349" s="157">
        <f>IF(N349="zákl. prenesená",J349,0)</f>
        <v>0</v>
      </c>
      <c r="BH349" s="157">
        <f>IF(N349="zníž. prenesená",J349,0)</f>
        <v>0</v>
      </c>
      <c r="BI349" s="157">
        <f>IF(N349="nulová",J349,0)</f>
        <v>0</v>
      </c>
      <c r="BJ349" s="14" t="s">
        <v>150</v>
      </c>
      <c r="BK349" s="157">
        <f>ROUND(I349*H349,2)</f>
        <v>4974.24</v>
      </c>
      <c r="BL349" s="14" t="s">
        <v>175</v>
      </c>
      <c r="BM349" s="156" t="s">
        <v>701</v>
      </c>
    </row>
    <row r="350" spans="1:65" s="2" customFormat="1" ht="24.2" customHeight="1">
      <c r="A350" s="26"/>
      <c r="B350" s="144"/>
      <c r="C350" s="145" t="s">
        <v>568</v>
      </c>
      <c r="D350" s="145" t="s">
        <v>145</v>
      </c>
      <c r="E350" s="146" t="s">
        <v>881</v>
      </c>
      <c r="F350" s="147" t="s">
        <v>882</v>
      </c>
      <c r="G350" s="148" t="s">
        <v>217</v>
      </c>
      <c r="H350" s="149">
        <v>156</v>
      </c>
      <c r="I350" s="150">
        <v>3.5</v>
      </c>
      <c r="J350" s="150">
        <f>ROUND(I350*H350,2)</f>
        <v>546</v>
      </c>
      <c r="K350" s="151"/>
      <c r="L350" s="27"/>
      <c r="M350" s="152" t="s">
        <v>1</v>
      </c>
      <c r="N350" s="153" t="s">
        <v>42</v>
      </c>
      <c r="O350" s="154">
        <v>0</v>
      </c>
      <c r="P350" s="154">
        <f>O350*H350</f>
        <v>0</v>
      </c>
      <c r="Q350" s="154">
        <v>0</v>
      </c>
      <c r="R350" s="154">
        <f>Q350*H350</f>
        <v>0</v>
      </c>
      <c r="S350" s="154">
        <v>0</v>
      </c>
      <c r="T350" s="155">
        <f>S350*H350</f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56" t="s">
        <v>175</v>
      </c>
      <c r="AT350" s="156" t="s">
        <v>145</v>
      </c>
      <c r="AU350" s="156" t="s">
        <v>150</v>
      </c>
      <c r="AY350" s="14" t="s">
        <v>142</v>
      </c>
      <c r="BE350" s="157">
        <f>IF(N350="základná",J350,0)</f>
        <v>0</v>
      </c>
      <c r="BF350" s="157">
        <f>IF(N350="znížená",J350,0)</f>
        <v>546</v>
      </c>
      <c r="BG350" s="157">
        <f>IF(N350="zákl. prenesená",J350,0)</f>
        <v>0</v>
      </c>
      <c r="BH350" s="157">
        <f>IF(N350="zníž. prenesená",J350,0)</f>
        <v>0</v>
      </c>
      <c r="BI350" s="157">
        <f>IF(N350="nulová",J350,0)</f>
        <v>0</v>
      </c>
      <c r="BJ350" s="14" t="s">
        <v>150</v>
      </c>
      <c r="BK350" s="157">
        <f>ROUND(I350*H350,2)</f>
        <v>546</v>
      </c>
      <c r="BL350" s="14" t="s">
        <v>175</v>
      </c>
      <c r="BM350" s="156" t="s">
        <v>795</v>
      </c>
    </row>
    <row r="351" spans="1:65" s="2" customFormat="1" ht="24.2" customHeight="1">
      <c r="A351" s="26"/>
      <c r="B351" s="144"/>
      <c r="C351" s="162" t="s">
        <v>883</v>
      </c>
      <c r="D351" s="162" t="s">
        <v>281</v>
      </c>
      <c r="E351" s="163" t="s">
        <v>884</v>
      </c>
      <c r="F351" s="164" t="s">
        <v>885</v>
      </c>
      <c r="G351" s="165" t="s">
        <v>303</v>
      </c>
      <c r="H351" s="166">
        <v>530.4</v>
      </c>
      <c r="I351" s="167">
        <v>1.45</v>
      </c>
      <c r="J351" s="167">
        <f>ROUND(I351*H351,2)</f>
        <v>769.08</v>
      </c>
      <c r="K351" s="168"/>
      <c r="L351" s="169"/>
      <c r="M351" s="170" t="s">
        <v>1</v>
      </c>
      <c r="N351" s="171" t="s">
        <v>42</v>
      </c>
      <c r="O351" s="154">
        <v>0</v>
      </c>
      <c r="P351" s="154">
        <f>O351*H351</f>
        <v>0</v>
      </c>
      <c r="Q351" s="154">
        <v>0</v>
      </c>
      <c r="R351" s="154">
        <f>Q351*H351</f>
        <v>0</v>
      </c>
      <c r="S351" s="154">
        <v>0</v>
      </c>
      <c r="T351" s="155">
        <f>S351*H351</f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56" t="s">
        <v>208</v>
      </c>
      <c r="AT351" s="156" t="s">
        <v>281</v>
      </c>
      <c r="AU351" s="156" t="s">
        <v>150</v>
      </c>
      <c r="AY351" s="14" t="s">
        <v>142</v>
      </c>
      <c r="BE351" s="157">
        <f>IF(N351="základná",J351,0)</f>
        <v>0</v>
      </c>
      <c r="BF351" s="157">
        <f>IF(N351="znížená",J351,0)</f>
        <v>769.08</v>
      </c>
      <c r="BG351" s="157">
        <f>IF(N351="zákl. prenesená",J351,0)</f>
        <v>0</v>
      </c>
      <c r="BH351" s="157">
        <f>IF(N351="zníž. prenesená",J351,0)</f>
        <v>0</v>
      </c>
      <c r="BI351" s="157">
        <f>IF(N351="nulová",J351,0)</f>
        <v>0</v>
      </c>
      <c r="BJ351" s="14" t="s">
        <v>150</v>
      </c>
      <c r="BK351" s="157">
        <f>ROUND(I351*H351,2)</f>
        <v>769.08</v>
      </c>
      <c r="BL351" s="14" t="s">
        <v>175</v>
      </c>
      <c r="BM351" s="156" t="s">
        <v>886</v>
      </c>
    </row>
    <row r="352" spans="1:65" s="2" customFormat="1" ht="24.2" customHeight="1">
      <c r="A352" s="26"/>
      <c r="B352" s="144"/>
      <c r="C352" s="145" t="s">
        <v>571</v>
      </c>
      <c r="D352" s="145" t="s">
        <v>145</v>
      </c>
      <c r="E352" s="146" t="s">
        <v>887</v>
      </c>
      <c r="F352" s="147" t="s">
        <v>888</v>
      </c>
      <c r="G352" s="148" t="s">
        <v>167</v>
      </c>
      <c r="H352" s="149">
        <v>0.72099999999999997</v>
      </c>
      <c r="I352" s="150">
        <v>13.09</v>
      </c>
      <c r="J352" s="150">
        <f>ROUND(I352*H352,2)</f>
        <v>9.44</v>
      </c>
      <c r="K352" s="151"/>
      <c r="L352" s="27"/>
      <c r="M352" s="152" t="s">
        <v>1</v>
      </c>
      <c r="N352" s="153" t="s">
        <v>42</v>
      </c>
      <c r="O352" s="154">
        <v>0</v>
      </c>
      <c r="P352" s="154">
        <f>O352*H352</f>
        <v>0</v>
      </c>
      <c r="Q352" s="154">
        <v>0</v>
      </c>
      <c r="R352" s="154">
        <f>Q352*H352</f>
        <v>0</v>
      </c>
      <c r="S352" s="154">
        <v>0</v>
      </c>
      <c r="T352" s="155">
        <f>S352*H352</f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56" t="s">
        <v>175</v>
      </c>
      <c r="AT352" s="156" t="s">
        <v>145</v>
      </c>
      <c r="AU352" s="156" t="s">
        <v>150</v>
      </c>
      <c r="AY352" s="14" t="s">
        <v>142</v>
      </c>
      <c r="BE352" s="157">
        <f>IF(N352="základná",J352,0)</f>
        <v>0</v>
      </c>
      <c r="BF352" s="157">
        <f>IF(N352="znížená",J352,0)</f>
        <v>9.44</v>
      </c>
      <c r="BG352" s="157">
        <f>IF(N352="zákl. prenesená",J352,0)</f>
        <v>0</v>
      </c>
      <c r="BH352" s="157">
        <f>IF(N352="zníž. prenesená",J352,0)</f>
        <v>0</v>
      </c>
      <c r="BI352" s="157">
        <f>IF(N352="nulová",J352,0)</f>
        <v>0</v>
      </c>
      <c r="BJ352" s="14" t="s">
        <v>150</v>
      </c>
      <c r="BK352" s="157">
        <f>ROUND(I352*H352,2)</f>
        <v>9.44</v>
      </c>
      <c r="BL352" s="14" t="s">
        <v>175</v>
      </c>
      <c r="BM352" s="156" t="s">
        <v>789</v>
      </c>
    </row>
    <row r="353" spans="1:65" s="12" customFormat="1" ht="22.9" customHeight="1">
      <c r="B353" s="132"/>
      <c r="D353" s="133" t="s">
        <v>75</v>
      </c>
      <c r="E353" s="142" t="s">
        <v>889</v>
      </c>
      <c r="F353" s="142" t="s">
        <v>890</v>
      </c>
      <c r="J353" s="143">
        <f>BK353</f>
        <v>122.9200000000001</v>
      </c>
      <c r="L353" s="132"/>
      <c r="M353" s="136"/>
      <c r="N353" s="137"/>
      <c r="O353" s="137"/>
      <c r="P353" s="138">
        <f>SUM(P354:P365)</f>
        <v>2.22037</v>
      </c>
      <c r="Q353" s="137"/>
      <c r="R353" s="138">
        <f>SUM(R354:R365)</f>
        <v>2.9888599999999999E-3</v>
      </c>
      <c r="S353" s="137"/>
      <c r="T353" s="139">
        <f>SUM(T354:T365)</f>
        <v>0</v>
      </c>
      <c r="AR353" s="133" t="s">
        <v>150</v>
      </c>
      <c r="AT353" s="140" t="s">
        <v>75</v>
      </c>
      <c r="AU353" s="140" t="s">
        <v>84</v>
      </c>
      <c r="AY353" s="133" t="s">
        <v>142</v>
      </c>
      <c r="BK353" s="141">
        <f>SUM(BK354:BK365)</f>
        <v>122.9200000000001</v>
      </c>
    </row>
    <row r="354" spans="1:65" s="2" customFormat="1" ht="16.5" customHeight="1">
      <c r="A354" s="26"/>
      <c r="B354" s="144"/>
      <c r="C354" s="145" t="s">
        <v>886</v>
      </c>
      <c r="D354" s="172" t="s">
        <v>145</v>
      </c>
      <c r="E354" s="146" t="s">
        <v>891</v>
      </c>
      <c r="F354" s="147" t="s">
        <v>892</v>
      </c>
      <c r="G354" s="148" t="s">
        <v>217</v>
      </c>
      <c r="H354" s="149">
        <v>7.4</v>
      </c>
      <c r="I354" s="150">
        <v>5.47</v>
      </c>
      <c r="J354" s="150">
        <f t="shared" ref="J354:J365" si="130">ROUND(I354*H354,2)</f>
        <v>40.479999999999997</v>
      </c>
      <c r="K354" s="151"/>
      <c r="L354" s="27"/>
      <c r="M354" s="152" t="s">
        <v>1</v>
      </c>
      <c r="N354" s="153" t="s">
        <v>42</v>
      </c>
      <c r="O354" s="154">
        <v>0.30004999999999998</v>
      </c>
      <c r="P354" s="154">
        <f t="shared" ref="P354:P365" si="131">O354*H354</f>
        <v>2.22037</v>
      </c>
      <c r="Q354" s="154">
        <v>1.0000000000000001E-5</v>
      </c>
      <c r="R354" s="154">
        <f t="shared" ref="R354:R365" si="132">Q354*H354</f>
        <v>7.400000000000001E-5</v>
      </c>
      <c r="S354" s="154">
        <v>0</v>
      </c>
      <c r="T354" s="155">
        <f t="shared" ref="T354:T365" si="133">S354*H354</f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56" t="s">
        <v>175</v>
      </c>
      <c r="AT354" s="156" t="s">
        <v>145</v>
      </c>
      <c r="AU354" s="156" t="s">
        <v>150</v>
      </c>
      <c r="AY354" s="14" t="s">
        <v>142</v>
      </c>
      <c r="BE354" s="157">
        <f t="shared" ref="BE354:BE365" si="134">IF(N354="základná",J354,0)</f>
        <v>0</v>
      </c>
      <c r="BF354" s="157">
        <f t="shared" ref="BF354:BF365" si="135">IF(N354="znížená",J354,0)</f>
        <v>40.479999999999997</v>
      </c>
      <c r="BG354" s="157">
        <f t="shared" ref="BG354:BG365" si="136">IF(N354="zákl. prenesená",J354,0)</f>
        <v>0</v>
      </c>
      <c r="BH354" s="157">
        <f t="shared" ref="BH354:BH365" si="137">IF(N354="zníž. prenesená",J354,0)</f>
        <v>0</v>
      </c>
      <c r="BI354" s="157">
        <f t="shared" ref="BI354:BI365" si="138">IF(N354="nulová",J354,0)</f>
        <v>0</v>
      </c>
      <c r="BJ354" s="14" t="s">
        <v>150</v>
      </c>
      <c r="BK354" s="157">
        <f t="shared" ref="BK354:BK365" si="139">ROUND(I354*H354,2)</f>
        <v>40.479999999999997</v>
      </c>
      <c r="BL354" s="14" t="s">
        <v>175</v>
      </c>
      <c r="BM354" s="156" t="s">
        <v>893</v>
      </c>
    </row>
    <row r="355" spans="1:65" s="2" customFormat="1" ht="16.5" customHeight="1">
      <c r="A355" s="26"/>
      <c r="B355" s="144"/>
      <c r="C355" s="162" t="s">
        <v>894</v>
      </c>
      <c r="D355" s="173" t="s">
        <v>281</v>
      </c>
      <c r="E355" s="163" t="s">
        <v>895</v>
      </c>
      <c r="F355" s="164" t="s">
        <v>896</v>
      </c>
      <c r="G355" s="165" t="s">
        <v>217</v>
      </c>
      <c r="H355" s="166">
        <v>7.4740000000000002</v>
      </c>
      <c r="I355" s="167">
        <v>11.03</v>
      </c>
      <c r="J355" s="167">
        <f t="shared" si="130"/>
        <v>82.44</v>
      </c>
      <c r="K355" s="168"/>
      <c r="L355" s="169"/>
      <c r="M355" s="170" t="s">
        <v>1</v>
      </c>
      <c r="N355" s="171" t="s">
        <v>42</v>
      </c>
      <c r="O355" s="154">
        <v>0</v>
      </c>
      <c r="P355" s="154">
        <f t="shared" si="131"/>
        <v>0</v>
      </c>
      <c r="Q355" s="154">
        <v>3.8999999999999999E-4</v>
      </c>
      <c r="R355" s="154">
        <f t="shared" si="132"/>
        <v>2.91486E-3</v>
      </c>
      <c r="S355" s="154">
        <v>0</v>
      </c>
      <c r="T355" s="155">
        <f t="shared" si="133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56" t="s">
        <v>208</v>
      </c>
      <c r="AT355" s="156" t="s">
        <v>281</v>
      </c>
      <c r="AU355" s="156" t="s">
        <v>150</v>
      </c>
      <c r="AY355" s="14" t="s">
        <v>142</v>
      </c>
      <c r="BE355" s="157">
        <f t="shared" si="134"/>
        <v>0</v>
      </c>
      <c r="BF355" s="157">
        <f t="shared" si="135"/>
        <v>82.44</v>
      </c>
      <c r="BG355" s="157">
        <f t="shared" si="136"/>
        <v>0</v>
      </c>
      <c r="BH355" s="157">
        <f t="shared" si="137"/>
        <v>0</v>
      </c>
      <c r="BI355" s="157">
        <f t="shared" si="138"/>
        <v>0</v>
      </c>
      <c r="BJ355" s="14" t="s">
        <v>150</v>
      </c>
      <c r="BK355" s="157">
        <f t="shared" si="139"/>
        <v>82.44</v>
      </c>
      <c r="BL355" s="14" t="s">
        <v>175</v>
      </c>
      <c r="BM355" s="156" t="s">
        <v>897</v>
      </c>
    </row>
    <row r="356" spans="1:65" s="2" customFormat="1" ht="24.2" customHeight="1">
      <c r="A356" s="26"/>
      <c r="B356" s="144"/>
      <c r="C356" s="145" t="s">
        <v>898</v>
      </c>
      <c r="D356" s="145" t="s">
        <v>145</v>
      </c>
      <c r="E356" s="146" t="s">
        <v>899</v>
      </c>
      <c r="F356" s="147" t="s">
        <v>900</v>
      </c>
      <c r="G356" s="148" t="s">
        <v>153</v>
      </c>
      <c r="H356" s="149">
        <v>234.81</v>
      </c>
      <c r="I356" s="150">
        <v>4.62</v>
      </c>
      <c r="J356" s="150">
        <f t="shared" si="130"/>
        <v>1084.82</v>
      </c>
      <c r="K356" s="151"/>
      <c r="L356" s="27"/>
      <c r="M356" s="152" t="s">
        <v>1</v>
      </c>
      <c r="N356" s="153" t="s">
        <v>42</v>
      </c>
      <c r="O356" s="154">
        <v>0</v>
      </c>
      <c r="P356" s="154">
        <f t="shared" si="131"/>
        <v>0</v>
      </c>
      <c r="Q356" s="154">
        <v>0</v>
      </c>
      <c r="R356" s="154">
        <f t="shared" si="132"/>
        <v>0</v>
      </c>
      <c r="S356" s="154">
        <v>0</v>
      </c>
      <c r="T356" s="155">
        <f t="shared" si="133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56" t="s">
        <v>175</v>
      </c>
      <c r="AT356" s="156" t="s">
        <v>145</v>
      </c>
      <c r="AU356" s="156" t="s">
        <v>150</v>
      </c>
      <c r="AY356" s="14" t="s">
        <v>142</v>
      </c>
      <c r="BE356" s="157">
        <f t="shared" si="134"/>
        <v>0</v>
      </c>
      <c r="BF356" s="157">
        <f t="shared" si="135"/>
        <v>1084.82</v>
      </c>
      <c r="BG356" s="157">
        <f t="shared" si="136"/>
        <v>0</v>
      </c>
      <c r="BH356" s="157">
        <f t="shared" si="137"/>
        <v>0</v>
      </c>
      <c r="BI356" s="157">
        <f t="shared" si="138"/>
        <v>0</v>
      </c>
      <c r="BJ356" s="14" t="s">
        <v>150</v>
      </c>
      <c r="BK356" s="157">
        <f t="shared" si="139"/>
        <v>1084.82</v>
      </c>
      <c r="BL356" s="14" t="s">
        <v>175</v>
      </c>
      <c r="BM356" s="156" t="s">
        <v>803</v>
      </c>
    </row>
    <row r="357" spans="1:65" s="2" customFormat="1" ht="24.2" customHeight="1">
      <c r="A357" s="26"/>
      <c r="B357" s="144"/>
      <c r="C357" s="145" t="s">
        <v>650</v>
      </c>
      <c r="D357" s="176" t="s">
        <v>145</v>
      </c>
      <c r="E357" s="146" t="s">
        <v>899</v>
      </c>
      <c r="F357" s="147" t="s">
        <v>900</v>
      </c>
      <c r="G357" s="148" t="s">
        <v>153</v>
      </c>
      <c r="H357" s="149">
        <v>-234.81</v>
      </c>
      <c r="I357" s="150">
        <v>4.62</v>
      </c>
      <c r="J357" s="150">
        <f t="shared" si="130"/>
        <v>-1084.82</v>
      </c>
      <c r="K357" s="151"/>
      <c r="L357" s="27"/>
      <c r="M357" s="152" t="s">
        <v>1</v>
      </c>
      <c r="N357" s="153" t="s">
        <v>42</v>
      </c>
      <c r="O357" s="154">
        <v>0</v>
      </c>
      <c r="P357" s="154">
        <f t="shared" si="131"/>
        <v>0</v>
      </c>
      <c r="Q357" s="154">
        <v>0</v>
      </c>
      <c r="R357" s="154">
        <f t="shared" si="132"/>
        <v>0</v>
      </c>
      <c r="S357" s="154">
        <v>0</v>
      </c>
      <c r="T357" s="155">
        <f t="shared" si="133"/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56" t="s">
        <v>175</v>
      </c>
      <c r="AT357" s="156" t="s">
        <v>145</v>
      </c>
      <c r="AU357" s="156" t="s">
        <v>150</v>
      </c>
      <c r="AY357" s="14" t="s">
        <v>142</v>
      </c>
      <c r="BE357" s="157">
        <f t="shared" si="134"/>
        <v>0</v>
      </c>
      <c r="BF357" s="157">
        <f t="shared" si="135"/>
        <v>-1084.82</v>
      </c>
      <c r="BG357" s="157">
        <f t="shared" si="136"/>
        <v>0</v>
      </c>
      <c r="BH357" s="157">
        <f t="shared" si="137"/>
        <v>0</v>
      </c>
      <c r="BI357" s="157">
        <f t="shared" si="138"/>
        <v>0</v>
      </c>
      <c r="BJ357" s="14" t="s">
        <v>150</v>
      </c>
      <c r="BK357" s="157">
        <f t="shared" si="139"/>
        <v>-1084.82</v>
      </c>
      <c r="BL357" s="14" t="s">
        <v>175</v>
      </c>
      <c r="BM357" s="156" t="s">
        <v>901</v>
      </c>
    </row>
    <row r="358" spans="1:65" s="2" customFormat="1" ht="33" customHeight="1">
      <c r="A358" s="26"/>
      <c r="B358" s="144"/>
      <c r="C358" s="162" t="s">
        <v>596</v>
      </c>
      <c r="D358" s="162" t="s">
        <v>281</v>
      </c>
      <c r="E358" s="163" t="s">
        <v>902</v>
      </c>
      <c r="F358" s="164" t="s">
        <v>903</v>
      </c>
      <c r="G358" s="165" t="s">
        <v>153</v>
      </c>
      <c r="H358" s="166">
        <v>240</v>
      </c>
      <c r="I358" s="167">
        <v>9.35</v>
      </c>
      <c r="J358" s="167">
        <f t="shared" si="130"/>
        <v>2244</v>
      </c>
      <c r="K358" s="168"/>
      <c r="L358" s="169"/>
      <c r="M358" s="170" t="s">
        <v>1</v>
      </c>
      <c r="N358" s="171" t="s">
        <v>42</v>
      </c>
      <c r="O358" s="154">
        <v>0</v>
      </c>
      <c r="P358" s="154">
        <f t="shared" si="131"/>
        <v>0</v>
      </c>
      <c r="Q358" s="154">
        <v>0</v>
      </c>
      <c r="R358" s="154">
        <f t="shared" si="132"/>
        <v>0</v>
      </c>
      <c r="S358" s="154">
        <v>0</v>
      </c>
      <c r="T358" s="155">
        <f t="shared" si="133"/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56" t="s">
        <v>208</v>
      </c>
      <c r="AT358" s="156" t="s">
        <v>281</v>
      </c>
      <c r="AU358" s="156" t="s">
        <v>150</v>
      </c>
      <c r="AY358" s="14" t="s">
        <v>142</v>
      </c>
      <c r="BE358" s="157">
        <f t="shared" si="134"/>
        <v>0</v>
      </c>
      <c r="BF358" s="157">
        <f t="shared" si="135"/>
        <v>2244</v>
      </c>
      <c r="BG358" s="157">
        <f t="shared" si="136"/>
        <v>0</v>
      </c>
      <c r="BH358" s="157">
        <f t="shared" si="137"/>
        <v>0</v>
      </c>
      <c r="BI358" s="157">
        <f t="shared" si="138"/>
        <v>0</v>
      </c>
      <c r="BJ358" s="14" t="s">
        <v>150</v>
      </c>
      <c r="BK358" s="157">
        <f t="shared" si="139"/>
        <v>2244</v>
      </c>
      <c r="BL358" s="14" t="s">
        <v>175</v>
      </c>
      <c r="BM358" s="156" t="s">
        <v>819</v>
      </c>
    </row>
    <row r="359" spans="1:65" s="2" customFormat="1" ht="33" customHeight="1">
      <c r="A359" s="26"/>
      <c r="B359" s="144"/>
      <c r="C359" s="162" t="s">
        <v>904</v>
      </c>
      <c r="D359" s="177" t="s">
        <v>281</v>
      </c>
      <c r="E359" s="163" t="s">
        <v>902</v>
      </c>
      <c r="F359" s="164" t="s">
        <v>903</v>
      </c>
      <c r="G359" s="165" t="s">
        <v>153</v>
      </c>
      <c r="H359" s="166">
        <v>-240</v>
      </c>
      <c r="I359" s="167">
        <v>9.35</v>
      </c>
      <c r="J359" s="167">
        <f t="shared" si="130"/>
        <v>-2244</v>
      </c>
      <c r="K359" s="168"/>
      <c r="L359" s="169"/>
      <c r="M359" s="170" t="s">
        <v>1</v>
      </c>
      <c r="N359" s="171" t="s">
        <v>42</v>
      </c>
      <c r="O359" s="154">
        <v>0</v>
      </c>
      <c r="P359" s="154">
        <f t="shared" si="131"/>
        <v>0</v>
      </c>
      <c r="Q359" s="154">
        <v>0</v>
      </c>
      <c r="R359" s="154">
        <f t="shared" si="132"/>
        <v>0</v>
      </c>
      <c r="S359" s="154">
        <v>0</v>
      </c>
      <c r="T359" s="155">
        <f t="shared" si="133"/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56" t="s">
        <v>208</v>
      </c>
      <c r="AT359" s="156" t="s">
        <v>281</v>
      </c>
      <c r="AU359" s="156" t="s">
        <v>150</v>
      </c>
      <c r="AY359" s="14" t="s">
        <v>142</v>
      </c>
      <c r="BE359" s="157">
        <f t="shared" si="134"/>
        <v>0</v>
      </c>
      <c r="BF359" s="157">
        <f t="shared" si="135"/>
        <v>-2244</v>
      </c>
      <c r="BG359" s="157">
        <f t="shared" si="136"/>
        <v>0</v>
      </c>
      <c r="BH359" s="157">
        <f t="shared" si="137"/>
        <v>0</v>
      </c>
      <c r="BI359" s="157">
        <f t="shared" si="138"/>
        <v>0</v>
      </c>
      <c r="BJ359" s="14" t="s">
        <v>150</v>
      </c>
      <c r="BK359" s="157">
        <f t="shared" si="139"/>
        <v>-2244</v>
      </c>
      <c r="BL359" s="14" t="s">
        <v>175</v>
      </c>
      <c r="BM359" s="156" t="s">
        <v>905</v>
      </c>
    </row>
    <row r="360" spans="1:65" s="2" customFormat="1" ht="24.2" customHeight="1">
      <c r="A360" s="26"/>
      <c r="B360" s="144"/>
      <c r="C360" s="145" t="s">
        <v>906</v>
      </c>
      <c r="D360" s="145" t="s">
        <v>145</v>
      </c>
      <c r="E360" s="146" t="s">
        <v>907</v>
      </c>
      <c r="F360" s="147" t="s">
        <v>908</v>
      </c>
      <c r="G360" s="148" t="s">
        <v>153</v>
      </c>
      <c r="H360" s="149">
        <v>234.81</v>
      </c>
      <c r="I360" s="150">
        <v>0.66</v>
      </c>
      <c r="J360" s="150">
        <f t="shared" si="130"/>
        <v>154.97</v>
      </c>
      <c r="K360" s="151"/>
      <c r="L360" s="27"/>
      <c r="M360" s="152" t="s">
        <v>1</v>
      </c>
      <c r="N360" s="153" t="s">
        <v>42</v>
      </c>
      <c r="O360" s="154">
        <v>0</v>
      </c>
      <c r="P360" s="154">
        <f t="shared" si="131"/>
        <v>0</v>
      </c>
      <c r="Q360" s="154">
        <v>0</v>
      </c>
      <c r="R360" s="154">
        <f t="shared" si="132"/>
        <v>0</v>
      </c>
      <c r="S360" s="154">
        <v>0</v>
      </c>
      <c r="T360" s="155">
        <f t="shared" si="133"/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56" t="s">
        <v>175</v>
      </c>
      <c r="AT360" s="156" t="s">
        <v>145</v>
      </c>
      <c r="AU360" s="156" t="s">
        <v>150</v>
      </c>
      <c r="AY360" s="14" t="s">
        <v>142</v>
      </c>
      <c r="BE360" s="157">
        <f t="shared" si="134"/>
        <v>0</v>
      </c>
      <c r="BF360" s="157">
        <f t="shared" si="135"/>
        <v>154.97</v>
      </c>
      <c r="BG360" s="157">
        <f t="shared" si="136"/>
        <v>0</v>
      </c>
      <c r="BH360" s="157">
        <f t="shared" si="137"/>
        <v>0</v>
      </c>
      <c r="BI360" s="157">
        <f t="shared" si="138"/>
        <v>0</v>
      </c>
      <c r="BJ360" s="14" t="s">
        <v>150</v>
      </c>
      <c r="BK360" s="157">
        <f t="shared" si="139"/>
        <v>154.97</v>
      </c>
      <c r="BL360" s="14" t="s">
        <v>175</v>
      </c>
      <c r="BM360" s="156" t="s">
        <v>909</v>
      </c>
    </row>
    <row r="361" spans="1:65" s="2" customFormat="1" ht="24.2" customHeight="1">
      <c r="A361" s="26"/>
      <c r="B361" s="144"/>
      <c r="C361" s="145" t="s">
        <v>653</v>
      </c>
      <c r="D361" s="176" t="s">
        <v>145</v>
      </c>
      <c r="E361" s="146" t="s">
        <v>907</v>
      </c>
      <c r="F361" s="147" t="s">
        <v>908</v>
      </c>
      <c r="G361" s="148" t="s">
        <v>153</v>
      </c>
      <c r="H361" s="149">
        <v>-234.81</v>
      </c>
      <c r="I361" s="150">
        <v>0.66</v>
      </c>
      <c r="J361" s="150">
        <f t="shared" si="130"/>
        <v>-154.97</v>
      </c>
      <c r="K361" s="151"/>
      <c r="L361" s="27"/>
      <c r="M361" s="152" t="s">
        <v>1</v>
      </c>
      <c r="N361" s="153" t="s">
        <v>42</v>
      </c>
      <c r="O361" s="154">
        <v>0</v>
      </c>
      <c r="P361" s="154">
        <f t="shared" si="131"/>
        <v>0</v>
      </c>
      <c r="Q361" s="154">
        <v>0</v>
      </c>
      <c r="R361" s="154">
        <f t="shared" si="132"/>
        <v>0</v>
      </c>
      <c r="S361" s="154">
        <v>0</v>
      </c>
      <c r="T361" s="155">
        <f t="shared" si="133"/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56" t="s">
        <v>175</v>
      </c>
      <c r="AT361" s="156" t="s">
        <v>145</v>
      </c>
      <c r="AU361" s="156" t="s">
        <v>150</v>
      </c>
      <c r="AY361" s="14" t="s">
        <v>142</v>
      </c>
      <c r="BE361" s="157">
        <f t="shared" si="134"/>
        <v>0</v>
      </c>
      <c r="BF361" s="157">
        <f t="shared" si="135"/>
        <v>-154.97</v>
      </c>
      <c r="BG361" s="157">
        <f t="shared" si="136"/>
        <v>0</v>
      </c>
      <c r="BH361" s="157">
        <f t="shared" si="137"/>
        <v>0</v>
      </c>
      <c r="BI361" s="157">
        <f t="shared" si="138"/>
        <v>0</v>
      </c>
      <c r="BJ361" s="14" t="s">
        <v>150</v>
      </c>
      <c r="BK361" s="157">
        <f t="shared" si="139"/>
        <v>-154.97</v>
      </c>
      <c r="BL361" s="14" t="s">
        <v>175</v>
      </c>
      <c r="BM361" s="156" t="s">
        <v>910</v>
      </c>
    </row>
    <row r="362" spans="1:65" s="2" customFormat="1" ht="24.2" customHeight="1">
      <c r="A362" s="26"/>
      <c r="B362" s="144"/>
      <c r="C362" s="162" t="s">
        <v>605</v>
      </c>
      <c r="D362" s="162" t="s">
        <v>281</v>
      </c>
      <c r="E362" s="163" t="s">
        <v>911</v>
      </c>
      <c r="F362" s="164" t="s">
        <v>912</v>
      </c>
      <c r="G362" s="165" t="s">
        <v>153</v>
      </c>
      <c r="H362" s="166">
        <v>234.81</v>
      </c>
      <c r="I362" s="167">
        <v>0.66</v>
      </c>
      <c r="J362" s="167">
        <f t="shared" si="130"/>
        <v>154.97</v>
      </c>
      <c r="K362" s="168"/>
      <c r="L362" s="169"/>
      <c r="M362" s="170" t="s">
        <v>1</v>
      </c>
      <c r="N362" s="171" t="s">
        <v>42</v>
      </c>
      <c r="O362" s="154">
        <v>0</v>
      </c>
      <c r="P362" s="154">
        <f t="shared" si="131"/>
        <v>0</v>
      </c>
      <c r="Q362" s="154">
        <v>0</v>
      </c>
      <c r="R362" s="154">
        <f t="shared" si="132"/>
        <v>0</v>
      </c>
      <c r="S362" s="154">
        <v>0</v>
      </c>
      <c r="T362" s="155">
        <f t="shared" si="133"/>
        <v>0</v>
      </c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R362" s="156" t="s">
        <v>208</v>
      </c>
      <c r="AT362" s="156" t="s">
        <v>281</v>
      </c>
      <c r="AU362" s="156" t="s">
        <v>150</v>
      </c>
      <c r="AY362" s="14" t="s">
        <v>142</v>
      </c>
      <c r="BE362" s="157">
        <f t="shared" si="134"/>
        <v>0</v>
      </c>
      <c r="BF362" s="157">
        <f t="shared" si="135"/>
        <v>154.97</v>
      </c>
      <c r="BG362" s="157">
        <f t="shared" si="136"/>
        <v>0</v>
      </c>
      <c r="BH362" s="157">
        <f t="shared" si="137"/>
        <v>0</v>
      </c>
      <c r="BI362" s="157">
        <f t="shared" si="138"/>
        <v>0</v>
      </c>
      <c r="BJ362" s="14" t="s">
        <v>150</v>
      </c>
      <c r="BK362" s="157">
        <f t="shared" si="139"/>
        <v>154.97</v>
      </c>
      <c r="BL362" s="14" t="s">
        <v>175</v>
      </c>
      <c r="BM362" s="156" t="s">
        <v>913</v>
      </c>
    </row>
    <row r="363" spans="1:65" s="2" customFormat="1" ht="24.2" customHeight="1">
      <c r="A363" s="26"/>
      <c r="B363" s="144"/>
      <c r="C363" s="162" t="s">
        <v>914</v>
      </c>
      <c r="D363" s="177" t="s">
        <v>281</v>
      </c>
      <c r="E363" s="163" t="s">
        <v>911</v>
      </c>
      <c r="F363" s="164" t="s">
        <v>912</v>
      </c>
      <c r="G363" s="165" t="s">
        <v>153</v>
      </c>
      <c r="H363" s="166">
        <v>-234.81</v>
      </c>
      <c r="I363" s="167">
        <v>0.66</v>
      </c>
      <c r="J363" s="167">
        <f t="shared" si="130"/>
        <v>-154.97</v>
      </c>
      <c r="K363" s="168"/>
      <c r="L363" s="169"/>
      <c r="M363" s="170" t="s">
        <v>1</v>
      </c>
      <c r="N363" s="171" t="s">
        <v>42</v>
      </c>
      <c r="O363" s="154">
        <v>0</v>
      </c>
      <c r="P363" s="154">
        <f t="shared" si="131"/>
        <v>0</v>
      </c>
      <c r="Q363" s="154">
        <v>0</v>
      </c>
      <c r="R363" s="154">
        <f t="shared" si="132"/>
        <v>0</v>
      </c>
      <c r="S363" s="154">
        <v>0</v>
      </c>
      <c r="T363" s="155">
        <f t="shared" si="133"/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56" t="s">
        <v>208</v>
      </c>
      <c r="AT363" s="156" t="s">
        <v>281</v>
      </c>
      <c r="AU363" s="156" t="s">
        <v>150</v>
      </c>
      <c r="AY363" s="14" t="s">
        <v>142</v>
      </c>
      <c r="BE363" s="157">
        <f t="shared" si="134"/>
        <v>0</v>
      </c>
      <c r="BF363" s="157">
        <f t="shared" si="135"/>
        <v>-154.97</v>
      </c>
      <c r="BG363" s="157">
        <f t="shared" si="136"/>
        <v>0</v>
      </c>
      <c r="BH363" s="157">
        <f t="shared" si="137"/>
        <v>0</v>
      </c>
      <c r="BI363" s="157">
        <f t="shared" si="138"/>
        <v>0</v>
      </c>
      <c r="BJ363" s="14" t="s">
        <v>150</v>
      </c>
      <c r="BK363" s="157">
        <f t="shared" si="139"/>
        <v>-154.97</v>
      </c>
      <c r="BL363" s="14" t="s">
        <v>175</v>
      </c>
      <c r="BM363" s="156" t="s">
        <v>915</v>
      </c>
    </row>
    <row r="364" spans="1:65" s="2" customFormat="1" ht="24.2" customHeight="1">
      <c r="A364" s="26"/>
      <c r="B364" s="144"/>
      <c r="C364" s="145" t="s">
        <v>916</v>
      </c>
      <c r="D364" s="145" t="s">
        <v>145</v>
      </c>
      <c r="E364" s="146" t="s">
        <v>917</v>
      </c>
      <c r="F364" s="147" t="s">
        <v>918</v>
      </c>
      <c r="G364" s="148" t="s">
        <v>167</v>
      </c>
      <c r="H364" s="149">
        <v>1.9630000000000001</v>
      </c>
      <c r="I364" s="150">
        <v>33</v>
      </c>
      <c r="J364" s="150">
        <f t="shared" si="130"/>
        <v>64.78</v>
      </c>
      <c r="K364" s="151"/>
      <c r="L364" s="27"/>
      <c r="M364" s="152" t="s">
        <v>1</v>
      </c>
      <c r="N364" s="153" t="s">
        <v>42</v>
      </c>
      <c r="O364" s="154">
        <v>0</v>
      </c>
      <c r="P364" s="154">
        <f t="shared" si="131"/>
        <v>0</v>
      </c>
      <c r="Q364" s="154">
        <v>0</v>
      </c>
      <c r="R364" s="154">
        <f t="shared" si="132"/>
        <v>0</v>
      </c>
      <c r="S364" s="154">
        <v>0</v>
      </c>
      <c r="T364" s="155">
        <f t="shared" si="133"/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56" t="s">
        <v>175</v>
      </c>
      <c r="AT364" s="156" t="s">
        <v>145</v>
      </c>
      <c r="AU364" s="156" t="s">
        <v>150</v>
      </c>
      <c r="AY364" s="14" t="s">
        <v>142</v>
      </c>
      <c r="BE364" s="157">
        <f t="shared" si="134"/>
        <v>0</v>
      </c>
      <c r="BF364" s="157">
        <f t="shared" si="135"/>
        <v>64.78</v>
      </c>
      <c r="BG364" s="157">
        <f t="shared" si="136"/>
        <v>0</v>
      </c>
      <c r="BH364" s="157">
        <f t="shared" si="137"/>
        <v>0</v>
      </c>
      <c r="BI364" s="157">
        <f t="shared" si="138"/>
        <v>0</v>
      </c>
      <c r="BJ364" s="14" t="s">
        <v>150</v>
      </c>
      <c r="BK364" s="157">
        <f t="shared" si="139"/>
        <v>64.78</v>
      </c>
      <c r="BL364" s="14" t="s">
        <v>175</v>
      </c>
      <c r="BM364" s="156" t="s">
        <v>919</v>
      </c>
    </row>
    <row r="365" spans="1:65" s="2" customFormat="1" ht="24.2" customHeight="1">
      <c r="A365" s="26"/>
      <c r="B365" s="144"/>
      <c r="C365" s="145" t="s">
        <v>657</v>
      </c>
      <c r="D365" s="176" t="s">
        <v>145</v>
      </c>
      <c r="E365" s="146" t="s">
        <v>917</v>
      </c>
      <c r="F365" s="147" t="s">
        <v>918</v>
      </c>
      <c r="G365" s="148" t="s">
        <v>167</v>
      </c>
      <c r="H365" s="149">
        <v>-1.9630000000000001</v>
      </c>
      <c r="I365" s="150">
        <v>33</v>
      </c>
      <c r="J365" s="150">
        <f t="shared" si="130"/>
        <v>-64.78</v>
      </c>
      <c r="K365" s="151"/>
      <c r="L365" s="27"/>
      <c r="M365" s="152" t="s">
        <v>1</v>
      </c>
      <c r="N365" s="153" t="s">
        <v>42</v>
      </c>
      <c r="O365" s="154">
        <v>0</v>
      </c>
      <c r="P365" s="154">
        <f t="shared" si="131"/>
        <v>0</v>
      </c>
      <c r="Q365" s="154">
        <v>0</v>
      </c>
      <c r="R365" s="154">
        <f t="shared" si="132"/>
        <v>0</v>
      </c>
      <c r="S365" s="154">
        <v>0</v>
      </c>
      <c r="T365" s="155">
        <f t="shared" si="133"/>
        <v>0</v>
      </c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R365" s="156" t="s">
        <v>175</v>
      </c>
      <c r="AT365" s="156" t="s">
        <v>145</v>
      </c>
      <c r="AU365" s="156" t="s">
        <v>150</v>
      </c>
      <c r="AY365" s="14" t="s">
        <v>142</v>
      </c>
      <c r="BE365" s="157">
        <f t="shared" si="134"/>
        <v>0</v>
      </c>
      <c r="BF365" s="157">
        <f t="shared" si="135"/>
        <v>-64.78</v>
      </c>
      <c r="BG365" s="157">
        <f t="shared" si="136"/>
        <v>0</v>
      </c>
      <c r="BH365" s="157">
        <f t="shared" si="137"/>
        <v>0</v>
      </c>
      <c r="BI365" s="157">
        <f t="shared" si="138"/>
        <v>0</v>
      </c>
      <c r="BJ365" s="14" t="s">
        <v>150</v>
      </c>
      <c r="BK365" s="157">
        <f t="shared" si="139"/>
        <v>-64.78</v>
      </c>
      <c r="BL365" s="14" t="s">
        <v>175</v>
      </c>
      <c r="BM365" s="156" t="s">
        <v>920</v>
      </c>
    </row>
    <row r="366" spans="1:65" s="12" customFormat="1" ht="22.9" customHeight="1">
      <c r="B366" s="132"/>
      <c r="D366" s="133" t="s">
        <v>75</v>
      </c>
      <c r="E366" s="142" t="s">
        <v>921</v>
      </c>
      <c r="F366" s="142" t="s">
        <v>922</v>
      </c>
      <c r="J366" s="143">
        <f>BK366</f>
        <v>5747.2499999999991</v>
      </c>
      <c r="L366" s="132"/>
      <c r="M366" s="136"/>
      <c r="N366" s="137"/>
      <c r="O366" s="137"/>
      <c r="P366" s="138">
        <f>SUM(P367:P373)</f>
        <v>0</v>
      </c>
      <c r="Q366" s="137"/>
      <c r="R366" s="138">
        <f>SUM(R367:R373)</f>
        <v>0</v>
      </c>
      <c r="S366" s="137"/>
      <c r="T366" s="139">
        <f>SUM(T367:T373)</f>
        <v>0</v>
      </c>
      <c r="AR366" s="133" t="s">
        <v>150</v>
      </c>
      <c r="AT366" s="140" t="s">
        <v>75</v>
      </c>
      <c r="AU366" s="140" t="s">
        <v>84</v>
      </c>
      <c r="AY366" s="133" t="s">
        <v>142</v>
      </c>
      <c r="BK366" s="141">
        <f>SUM(BK367:BK373)</f>
        <v>5747.2499999999991</v>
      </c>
    </row>
    <row r="367" spans="1:65" s="2" customFormat="1" ht="16.5" customHeight="1">
      <c r="A367" s="26"/>
      <c r="B367" s="144"/>
      <c r="C367" s="145" t="s">
        <v>919</v>
      </c>
      <c r="D367" s="172" t="s">
        <v>145</v>
      </c>
      <c r="E367" s="146" t="s">
        <v>923</v>
      </c>
      <c r="F367" s="147" t="s">
        <v>924</v>
      </c>
      <c r="G367" s="148" t="s">
        <v>217</v>
      </c>
      <c r="H367" s="149">
        <v>46</v>
      </c>
      <c r="I367" s="150">
        <v>3.19</v>
      </c>
      <c r="J367" s="150">
        <f t="shared" ref="J367:J373" si="140">ROUND(I367*H367,2)</f>
        <v>146.74</v>
      </c>
      <c r="K367" s="151"/>
      <c r="L367" s="27"/>
      <c r="M367" s="152" t="s">
        <v>1</v>
      </c>
      <c r="N367" s="153" t="s">
        <v>42</v>
      </c>
      <c r="O367" s="154">
        <v>0</v>
      </c>
      <c r="P367" s="154">
        <f t="shared" ref="P367:P373" si="141">O367*H367</f>
        <v>0</v>
      </c>
      <c r="Q367" s="154">
        <v>0</v>
      </c>
      <c r="R367" s="154">
        <f t="shared" ref="R367:R373" si="142">Q367*H367</f>
        <v>0</v>
      </c>
      <c r="S367" s="154">
        <v>0</v>
      </c>
      <c r="T367" s="155">
        <f t="shared" ref="T367:T373" si="143">S367*H367</f>
        <v>0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56" t="s">
        <v>175</v>
      </c>
      <c r="AT367" s="156" t="s">
        <v>145</v>
      </c>
      <c r="AU367" s="156" t="s">
        <v>150</v>
      </c>
      <c r="AY367" s="14" t="s">
        <v>142</v>
      </c>
      <c r="BE367" s="157">
        <f t="shared" ref="BE367:BE373" si="144">IF(N367="základná",J367,0)</f>
        <v>0</v>
      </c>
      <c r="BF367" s="157">
        <f t="shared" ref="BF367:BF373" si="145">IF(N367="znížená",J367,0)</f>
        <v>146.74</v>
      </c>
      <c r="BG367" s="157">
        <f t="shared" ref="BG367:BG373" si="146">IF(N367="zákl. prenesená",J367,0)</f>
        <v>0</v>
      </c>
      <c r="BH367" s="157">
        <f t="shared" ref="BH367:BH373" si="147">IF(N367="zníž. prenesená",J367,0)</f>
        <v>0</v>
      </c>
      <c r="BI367" s="157">
        <f t="shared" ref="BI367:BI373" si="148">IF(N367="nulová",J367,0)</f>
        <v>0</v>
      </c>
      <c r="BJ367" s="14" t="s">
        <v>150</v>
      </c>
      <c r="BK367" s="157">
        <f t="shared" ref="BK367:BK373" si="149">ROUND(I367*H367,2)</f>
        <v>146.74</v>
      </c>
      <c r="BL367" s="14" t="s">
        <v>175</v>
      </c>
      <c r="BM367" s="156" t="s">
        <v>925</v>
      </c>
    </row>
    <row r="368" spans="1:65" s="2" customFormat="1" ht="16.5" customHeight="1">
      <c r="A368" s="26"/>
      <c r="B368" s="144"/>
      <c r="C368" s="145" t="s">
        <v>609</v>
      </c>
      <c r="D368" s="145" t="s">
        <v>145</v>
      </c>
      <c r="E368" s="146" t="s">
        <v>926</v>
      </c>
      <c r="F368" s="147" t="s">
        <v>927</v>
      </c>
      <c r="G368" s="148" t="s">
        <v>153</v>
      </c>
      <c r="H368" s="149">
        <v>37.08</v>
      </c>
      <c r="I368" s="150">
        <v>9.02</v>
      </c>
      <c r="J368" s="150">
        <f t="shared" si="140"/>
        <v>334.46</v>
      </c>
      <c r="K368" s="151"/>
      <c r="L368" s="27"/>
      <c r="M368" s="152" t="s">
        <v>1</v>
      </c>
      <c r="N368" s="153" t="s">
        <v>42</v>
      </c>
      <c r="O368" s="154">
        <v>0</v>
      </c>
      <c r="P368" s="154">
        <f t="shared" si="141"/>
        <v>0</v>
      </c>
      <c r="Q368" s="154">
        <v>0</v>
      </c>
      <c r="R368" s="154">
        <f t="shared" si="142"/>
        <v>0</v>
      </c>
      <c r="S368" s="154">
        <v>0</v>
      </c>
      <c r="T368" s="155">
        <f t="shared" si="143"/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56" t="s">
        <v>175</v>
      </c>
      <c r="AT368" s="156" t="s">
        <v>145</v>
      </c>
      <c r="AU368" s="156" t="s">
        <v>150</v>
      </c>
      <c r="AY368" s="14" t="s">
        <v>142</v>
      </c>
      <c r="BE368" s="157">
        <f t="shared" si="144"/>
        <v>0</v>
      </c>
      <c r="BF368" s="157">
        <f t="shared" si="145"/>
        <v>334.46</v>
      </c>
      <c r="BG368" s="157">
        <f t="shared" si="146"/>
        <v>0</v>
      </c>
      <c r="BH368" s="157">
        <f t="shared" si="147"/>
        <v>0</v>
      </c>
      <c r="BI368" s="157">
        <f t="shared" si="148"/>
        <v>0</v>
      </c>
      <c r="BJ368" s="14" t="s">
        <v>150</v>
      </c>
      <c r="BK368" s="157">
        <f t="shared" si="149"/>
        <v>334.46</v>
      </c>
      <c r="BL368" s="14" t="s">
        <v>175</v>
      </c>
      <c r="BM368" s="156" t="s">
        <v>830</v>
      </c>
    </row>
    <row r="369" spans="1:65" s="2" customFormat="1" ht="24.2" customHeight="1">
      <c r="A369" s="26"/>
      <c r="B369" s="144"/>
      <c r="C369" s="162" t="s">
        <v>928</v>
      </c>
      <c r="D369" s="162" t="s">
        <v>281</v>
      </c>
      <c r="E369" s="163" t="s">
        <v>929</v>
      </c>
      <c r="F369" s="164" t="s">
        <v>930</v>
      </c>
      <c r="G369" s="165" t="s">
        <v>153</v>
      </c>
      <c r="H369" s="166">
        <v>38.192</v>
      </c>
      <c r="I369" s="167">
        <v>18.48</v>
      </c>
      <c r="J369" s="167">
        <f t="shared" si="140"/>
        <v>705.79</v>
      </c>
      <c r="K369" s="168"/>
      <c r="L369" s="169"/>
      <c r="M369" s="170" t="s">
        <v>1</v>
      </c>
      <c r="N369" s="171" t="s">
        <v>42</v>
      </c>
      <c r="O369" s="154">
        <v>0</v>
      </c>
      <c r="P369" s="154">
        <f t="shared" si="141"/>
        <v>0</v>
      </c>
      <c r="Q369" s="154">
        <v>0</v>
      </c>
      <c r="R369" s="154">
        <f t="shared" si="142"/>
        <v>0</v>
      </c>
      <c r="S369" s="154">
        <v>0</v>
      </c>
      <c r="T369" s="155">
        <f t="shared" si="143"/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56" t="s">
        <v>208</v>
      </c>
      <c r="AT369" s="156" t="s">
        <v>281</v>
      </c>
      <c r="AU369" s="156" t="s">
        <v>150</v>
      </c>
      <c r="AY369" s="14" t="s">
        <v>142</v>
      </c>
      <c r="BE369" s="157">
        <f t="shared" si="144"/>
        <v>0</v>
      </c>
      <c r="BF369" s="157">
        <f t="shared" si="145"/>
        <v>705.79</v>
      </c>
      <c r="BG369" s="157">
        <f t="shared" si="146"/>
        <v>0</v>
      </c>
      <c r="BH369" s="157">
        <f t="shared" si="147"/>
        <v>0</v>
      </c>
      <c r="BI369" s="157">
        <f t="shared" si="148"/>
        <v>0</v>
      </c>
      <c r="BJ369" s="14" t="s">
        <v>150</v>
      </c>
      <c r="BK369" s="157">
        <f t="shared" si="149"/>
        <v>705.79</v>
      </c>
      <c r="BL369" s="14" t="s">
        <v>175</v>
      </c>
      <c r="BM369" s="156" t="s">
        <v>931</v>
      </c>
    </row>
    <row r="370" spans="1:65" s="2" customFormat="1" ht="16.5" customHeight="1">
      <c r="A370" s="26"/>
      <c r="B370" s="144"/>
      <c r="C370" s="145" t="s">
        <v>612</v>
      </c>
      <c r="D370" s="145" t="s">
        <v>145</v>
      </c>
      <c r="E370" s="146" t="s">
        <v>932</v>
      </c>
      <c r="F370" s="147" t="s">
        <v>933</v>
      </c>
      <c r="G370" s="148" t="s">
        <v>153</v>
      </c>
      <c r="H370" s="149">
        <v>152.4</v>
      </c>
      <c r="I370" s="150">
        <v>5.28</v>
      </c>
      <c r="J370" s="150">
        <f t="shared" si="140"/>
        <v>804.67</v>
      </c>
      <c r="K370" s="151"/>
      <c r="L370" s="27"/>
      <c r="M370" s="152" t="s">
        <v>1</v>
      </c>
      <c r="N370" s="153" t="s">
        <v>42</v>
      </c>
      <c r="O370" s="154">
        <v>0</v>
      </c>
      <c r="P370" s="154">
        <f t="shared" si="141"/>
        <v>0</v>
      </c>
      <c r="Q370" s="154">
        <v>0</v>
      </c>
      <c r="R370" s="154">
        <f t="shared" si="142"/>
        <v>0</v>
      </c>
      <c r="S370" s="154">
        <v>0</v>
      </c>
      <c r="T370" s="155">
        <f t="shared" si="143"/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56" t="s">
        <v>175</v>
      </c>
      <c r="AT370" s="156" t="s">
        <v>145</v>
      </c>
      <c r="AU370" s="156" t="s">
        <v>150</v>
      </c>
      <c r="AY370" s="14" t="s">
        <v>142</v>
      </c>
      <c r="BE370" s="157">
        <f t="shared" si="144"/>
        <v>0</v>
      </c>
      <c r="BF370" s="157">
        <f t="shared" si="145"/>
        <v>804.67</v>
      </c>
      <c r="BG370" s="157">
        <f t="shared" si="146"/>
        <v>0</v>
      </c>
      <c r="BH370" s="157">
        <f t="shared" si="147"/>
        <v>0</v>
      </c>
      <c r="BI370" s="157">
        <f t="shared" si="148"/>
        <v>0</v>
      </c>
      <c r="BJ370" s="14" t="s">
        <v>150</v>
      </c>
      <c r="BK370" s="157">
        <f t="shared" si="149"/>
        <v>804.67</v>
      </c>
      <c r="BL370" s="14" t="s">
        <v>175</v>
      </c>
      <c r="BM370" s="156" t="s">
        <v>934</v>
      </c>
    </row>
    <row r="371" spans="1:65" s="2" customFormat="1" ht="21.75" customHeight="1">
      <c r="A371" s="26"/>
      <c r="B371" s="144"/>
      <c r="C371" s="162" t="s">
        <v>935</v>
      </c>
      <c r="D371" s="162" t="s">
        <v>281</v>
      </c>
      <c r="E371" s="163" t="s">
        <v>936</v>
      </c>
      <c r="F371" s="164" t="s">
        <v>937</v>
      </c>
      <c r="G371" s="165" t="s">
        <v>153</v>
      </c>
      <c r="H371" s="166">
        <v>160.02000000000001</v>
      </c>
      <c r="I371" s="167">
        <v>21.12</v>
      </c>
      <c r="J371" s="167">
        <f t="shared" si="140"/>
        <v>3379.62</v>
      </c>
      <c r="K371" s="168"/>
      <c r="L371" s="169"/>
      <c r="M371" s="170" t="s">
        <v>1</v>
      </c>
      <c r="N371" s="171" t="s">
        <v>42</v>
      </c>
      <c r="O371" s="154">
        <v>0</v>
      </c>
      <c r="P371" s="154">
        <f t="shared" si="141"/>
        <v>0</v>
      </c>
      <c r="Q371" s="154">
        <v>0</v>
      </c>
      <c r="R371" s="154">
        <f t="shared" si="142"/>
        <v>0</v>
      </c>
      <c r="S371" s="154">
        <v>0</v>
      </c>
      <c r="T371" s="155">
        <f t="shared" si="143"/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56" t="s">
        <v>208</v>
      </c>
      <c r="AT371" s="156" t="s">
        <v>281</v>
      </c>
      <c r="AU371" s="156" t="s">
        <v>150</v>
      </c>
      <c r="AY371" s="14" t="s">
        <v>142</v>
      </c>
      <c r="BE371" s="157">
        <f t="shared" si="144"/>
        <v>0</v>
      </c>
      <c r="BF371" s="157">
        <f t="shared" si="145"/>
        <v>3379.62</v>
      </c>
      <c r="BG371" s="157">
        <f t="shared" si="146"/>
        <v>0</v>
      </c>
      <c r="BH371" s="157">
        <f t="shared" si="147"/>
        <v>0</v>
      </c>
      <c r="BI371" s="157">
        <f t="shared" si="148"/>
        <v>0</v>
      </c>
      <c r="BJ371" s="14" t="s">
        <v>150</v>
      </c>
      <c r="BK371" s="157">
        <f t="shared" si="149"/>
        <v>3379.62</v>
      </c>
      <c r="BL371" s="14" t="s">
        <v>175</v>
      </c>
      <c r="BM371" s="156" t="s">
        <v>938</v>
      </c>
    </row>
    <row r="372" spans="1:65" s="2" customFormat="1" ht="16.5" customHeight="1">
      <c r="A372" s="26"/>
      <c r="B372" s="144"/>
      <c r="C372" s="145" t="s">
        <v>939</v>
      </c>
      <c r="D372" s="172" t="s">
        <v>145</v>
      </c>
      <c r="E372" s="146" t="s">
        <v>940</v>
      </c>
      <c r="F372" s="147" t="s">
        <v>941</v>
      </c>
      <c r="G372" s="148" t="s">
        <v>217</v>
      </c>
      <c r="H372" s="149">
        <v>102.2</v>
      </c>
      <c r="I372" s="150">
        <v>3.52</v>
      </c>
      <c r="J372" s="150">
        <f t="shared" si="140"/>
        <v>359.74</v>
      </c>
      <c r="K372" s="151"/>
      <c r="L372" s="27"/>
      <c r="M372" s="152" t="s">
        <v>1</v>
      </c>
      <c r="N372" s="153" t="s">
        <v>42</v>
      </c>
      <c r="O372" s="154">
        <v>0</v>
      </c>
      <c r="P372" s="154">
        <f t="shared" si="141"/>
        <v>0</v>
      </c>
      <c r="Q372" s="154">
        <v>0</v>
      </c>
      <c r="R372" s="154">
        <f t="shared" si="142"/>
        <v>0</v>
      </c>
      <c r="S372" s="154">
        <v>0</v>
      </c>
      <c r="T372" s="155">
        <f t="shared" si="143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56" t="s">
        <v>175</v>
      </c>
      <c r="AT372" s="156" t="s">
        <v>145</v>
      </c>
      <c r="AU372" s="156" t="s">
        <v>150</v>
      </c>
      <c r="AY372" s="14" t="s">
        <v>142</v>
      </c>
      <c r="BE372" s="157">
        <f t="shared" si="144"/>
        <v>0</v>
      </c>
      <c r="BF372" s="157">
        <f t="shared" si="145"/>
        <v>359.74</v>
      </c>
      <c r="BG372" s="157">
        <f t="shared" si="146"/>
        <v>0</v>
      </c>
      <c r="BH372" s="157">
        <f t="shared" si="147"/>
        <v>0</v>
      </c>
      <c r="BI372" s="157">
        <f t="shared" si="148"/>
        <v>0</v>
      </c>
      <c r="BJ372" s="14" t="s">
        <v>150</v>
      </c>
      <c r="BK372" s="157">
        <f t="shared" si="149"/>
        <v>359.74</v>
      </c>
      <c r="BL372" s="14" t="s">
        <v>175</v>
      </c>
      <c r="BM372" s="156" t="s">
        <v>942</v>
      </c>
    </row>
    <row r="373" spans="1:65" s="2" customFormat="1" ht="24.2" customHeight="1">
      <c r="A373" s="26"/>
      <c r="B373" s="144"/>
      <c r="C373" s="145" t="s">
        <v>616</v>
      </c>
      <c r="D373" s="145" t="s">
        <v>145</v>
      </c>
      <c r="E373" s="146" t="s">
        <v>943</v>
      </c>
      <c r="F373" s="147" t="s">
        <v>944</v>
      </c>
      <c r="G373" s="148" t="s">
        <v>167</v>
      </c>
      <c r="H373" s="149">
        <v>0.29499999999999998</v>
      </c>
      <c r="I373" s="150">
        <v>55</v>
      </c>
      <c r="J373" s="150">
        <f t="shared" si="140"/>
        <v>16.23</v>
      </c>
      <c r="K373" s="151"/>
      <c r="L373" s="27"/>
      <c r="M373" s="152" t="s">
        <v>1</v>
      </c>
      <c r="N373" s="153" t="s">
        <v>42</v>
      </c>
      <c r="O373" s="154">
        <v>0</v>
      </c>
      <c r="P373" s="154">
        <f t="shared" si="141"/>
        <v>0</v>
      </c>
      <c r="Q373" s="154">
        <v>0</v>
      </c>
      <c r="R373" s="154">
        <f t="shared" si="142"/>
        <v>0</v>
      </c>
      <c r="S373" s="154">
        <v>0</v>
      </c>
      <c r="T373" s="155">
        <f t="shared" si="143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56" t="s">
        <v>175</v>
      </c>
      <c r="AT373" s="156" t="s">
        <v>145</v>
      </c>
      <c r="AU373" s="156" t="s">
        <v>150</v>
      </c>
      <c r="AY373" s="14" t="s">
        <v>142</v>
      </c>
      <c r="BE373" s="157">
        <f t="shared" si="144"/>
        <v>0</v>
      </c>
      <c r="BF373" s="157">
        <f t="shared" si="145"/>
        <v>16.23</v>
      </c>
      <c r="BG373" s="157">
        <f t="shared" si="146"/>
        <v>0</v>
      </c>
      <c r="BH373" s="157">
        <f t="shared" si="147"/>
        <v>0</v>
      </c>
      <c r="BI373" s="157">
        <f t="shared" si="148"/>
        <v>0</v>
      </c>
      <c r="BJ373" s="14" t="s">
        <v>150</v>
      </c>
      <c r="BK373" s="157">
        <f t="shared" si="149"/>
        <v>16.23</v>
      </c>
      <c r="BL373" s="14" t="s">
        <v>175</v>
      </c>
      <c r="BM373" s="156" t="s">
        <v>945</v>
      </c>
    </row>
    <row r="374" spans="1:65" s="12" customFormat="1" ht="22.9" customHeight="1">
      <c r="B374" s="132"/>
      <c r="D374" s="133" t="s">
        <v>75</v>
      </c>
      <c r="E374" s="142" t="s">
        <v>946</v>
      </c>
      <c r="F374" s="142" t="s">
        <v>947</v>
      </c>
      <c r="J374" s="143">
        <f>BK374</f>
        <v>34681.829999999994</v>
      </c>
      <c r="L374" s="132"/>
      <c r="M374" s="136"/>
      <c r="N374" s="137"/>
      <c r="O374" s="137"/>
      <c r="P374" s="138">
        <f>SUM(P375:P382)</f>
        <v>0</v>
      </c>
      <c r="Q374" s="137"/>
      <c r="R374" s="138">
        <f>SUM(R375:R382)</f>
        <v>0</v>
      </c>
      <c r="S374" s="137"/>
      <c r="T374" s="139">
        <f>SUM(T375:T382)</f>
        <v>0</v>
      </c>
      <c r="AR374" s="133" t="s">
        <v>150</v>
      </c>
      <c r="AT374" s="140" t="s">
        <v>75</v>
      </c>
      <c r="AU374" s="140" t="s">
        <v>84</v>
      </c>
      <c r="AY374" s="133" t="s">
        <v>142</v>
      </c>
      <c r="BK374" s="141">
        <f>SUM(BK375:BK382)</f>
        <v>34681.829999999994</v>
      </c>
    </row>
    <row r="375" spans="1:65" s="2" customFormat="1" ht="24.2" customHeight="1">
      <c r="A375" s="26"/>
      <c r="B375" s="144"/>
      <c r="C375" s="145" t="s">
        <v>948</v>
      </c>
      <c r="D375" s="145" t="s">
        <v>145</v>
      </c>
      <c r="E375" s="146" t="s">
        <v>949</v>
      </c>
      <c r="F375" s="147" t="s">
        <v>950</v>
      </c>
      <c r="G375" s="148" t="s">
        <v>153</v>
      </c>
      <c r="H375" s="149">
        <v>395</v>
      </c>
      <c r="I375" s="150">
        <v>24</v>
      </c>
      <c r="J375" s="150">
        <f t="shared" ref="J375:J382" si="150">ROUND(I375*H375,2)</f>
        <v>9480</v>
      </c>
      <c r="K375" s="151"/>
      <c r="L375" s="27"/>
      <c r="M375" s="152" t="s">
        <v>1</v>
      </c>
      <c r="N375" s="153" t="s">
        <v>42</v>
      </c>
      <c r="O375" s="154">
        <v>0</v>
      </c>
      <c r="P375" s="154">
        <f t="shared" ref="P375:P382" si="151">O375*H375</f>
        <v>0</v>
      </c>
      <c r="Q375" s="154">
        <v>0</v>
      </c>
      <c r="R375" s="154">
        <f t="shared" ref="R375:R382" si="152">Q375*H375</f>
        <v>0</v>
      </c>
      <c r="S375" s="154">
        <v>0</v>
      </c>
      <c r="T375" s="155">
        <f t="shared" ref="T375:T382" si="153">S375*H375</f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56" t="s">
        <v>175</v>
      </c>
      <c r="AT375" s="156" t="s">
        <v>145</v>
      </c>
      <c r="AU375" s="156" t="s">
        <v>150</v>
      </c>
      <c r="AY375" s="14" t="s">
        <v>142</v>
      </c>
      <c r="BE375" s="157">
        <f t="shared" ref="BE375:BE382" si="154">IF(N375="základná",J375,0)</f>
        <v>0</v>
      </c>
      <c r="BF375" s="157">
        <f t="shared" ref="BF375:BF382" si="155">IF(N375="znížená",J375,0)</f>
        <v>9480</v>
      </c>
      <c r="BG375" s="157">
        <f t="shared" ref="BG375:BG382" si="156">IF(N375="zákl. prenesená",J375,0)</f>
        <v>0</v>
      </c>
      <c r="BH375" s="157">
        <f t="shared" ref="BH375:BH382" si="157">IF(N375="zníž. prenesená",J375,0)</f>
        <v>0</v>
      </c>
      <c r="BI375" s="157">
        <f t="shared" ref="BI375:BI382" si="158">IF(N375="nulová",J375,0)</f>
        <v>0</v>
      </c>
      <c r="BJ375" s="14" t="s">
        <v>150</v>
      </c>
      <c r="BK375" s="157">
        <f t="shared" ref="BK375:BK382" si="159">ROUND(I375*H375,2)</f>
        <v>9480</v>
      </c>
      <c r="BL375" s="14" t="s">
        <v>175</v>
      </c>
      <c r="BM375" s="156" t="s">
        <v>951</v>
      </c>
    </row>
    <row r="376" spans="1:65" s="2" customFormat="1" ht="24.2" customHeight="1">
      <c r="A376" s="26"/>
      <c r="B376" s="144"/>
      <c r="C376" s="162" t="s">
        <v>619</v>
      </c>
      <c r="D376" s="162" t="s">
        <v>281</v>
      </c>
      <c r="E376" s="163" t="s">
        <v>952</v>
      </c>
      <c r="F376" s="164" t="s">
        <v>953</v>
      </c>
      <c r="G376" s="165" t="s">
        <v>153</v>
      </c>
      <c r="H376" s="166">
        <v>410</v>
      </c>
      <c r="I376" s="167">
        <v>18</v>
      </c>
      <c r="J376" s="167">
        <f t="shared" si="150"/>
        <v>7380</v>
      </c>
      <c r="K376" s="168"/>
      <c r="L376" s="169"/>
      <c r="M376" s="170" t="s">
        <v>1</v>
      </c>
      <c r="N376" s="171" t="s">
        <v>42</v>
      </c>
      <c r="O376" s="154">
        <v>0</v>
      </c>
      <c r="P376" s="154">
        <f t="shared" si="151"/>
        <v>0</v>
      </c>
      <c r="Q376" s="154">
        <v>0</v>
      </c>
      <c r="R376" s="154">
        <f t="shared" si="152"/>
        <v>0</v>
      </c>
      <c r="S376" s="154">
        <v>0</v>
      </c>
      <c r="T376" s="155">
        <f t="shared" si="153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56" t="s">
        <v>208</v>
      </c>
      <c r="AT376" s="156" t="s">
        <v>281</v>
      </c>
      <c r="AU376" s="156" t="s">
        <v>150</v>
      </c>
      <c r="AY376" s="14" t="s">
        <v>142</v>
      </c>
      <c r="BE376" s="157">
        <f t="shared" si="154"/>
        <v>0</v>
      </c>
      <c r="BF376" s="157">
        <f t="shared" si="155"/>
        <v>7380</v>
      </c>
      <c r="BG376" s="157">
        <f t="shared" si="156"/>
        <v>0</v>
      </c>
      <c r="BH376" s="157">
        <f t="shared" si="157"/>
        <v>0</v>
      </c>
      <c r="BI376" s="157">
        <f t="shared" si="158"/>
        <v>0</v>
      </c>
      <c r="BJ376" s="14" t="s">
        <v>150</v>
      </c>
      <c r="BK376" s="157">
        <f t="shared" si="159"/>
        <v>7380</v>
      </c>
      <c r="BL376" s="14" t="s">
        <v>175</v>
      </c>
      <c r="BM376" s="156" t="s">
        <v>954</v>
      </c>
    </row>
    <row r="377" spans="1:65" s="2" customFormat="1" ht="33" customHeight="1">
      <c r="A377" s="26"/>
      <c r="B377" s="144"/>
      <c r="C377" s="145" t="s">
        <v>955</v>
      </c>
      <c r="D377" s="145" t="s">
        <v>145</v>
      </c>
      <c r="E377" s="146" t="s">
        <v>956</v>
      </c>
      <c r="F377" s="147" t="s">
        <v>957</v>
      </c>
      <c r="G377" s="148" t="s">
        <v>153</v>
      </c>
      <c r="H377" s="149">
        <v>149.82499999999999</v>
      </c>
      <c r="I377" s="150">
        <v>28</v>
      </c>
      <c r="J377" s="150">
        <f t="shared" si="150"/>
        <v>4195.1000000000004</v>
      </c>
      <c r="K377" s="151"/>
      <c r="L377" s="27"/>
      <c r="M377" s="152" t="s">
        <v>1</v>
      </c>
      <c r="N377" s="153" t="s">
        <v>42</v>
      </c>
      <c r="O377" s="154">
        <v>0</v>
      </c>
      <c r="P377" s="154">
        <f t="shared" si="151"/>
        <v>0</v>
      </c>
      <c r="Q377" s="154">
        <v>0</v>
      </c>
      <c r="R377" s="154">
        <f t="shared" si="152"/>
        <v>0</v>
      </c>
      <c r="S377" s="154">
        <v>0</v>
      </c>
      <c r="T377" s="155">
        <f t="shared" si="153"/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56" t="s">
        <v>175</v>
      </c>
      <c r="AT377" s="156" t="s">
        <v>145</v>
      </c>
      <c r="AU377" s="156" t="s">
        <v>150</v>
      </c>
      <c r="AY377" s="14" t="s">
        <v>142</v>
      </c>
      <c r="BE377" s="157">
        <f t="shared" si="154"/>
        <v>0</v>
      </c>
      <c r="BF377" s="157">
        <f t="shared" si="155"/>
        <v>4195.1000000000004</v>
      </c>
      <c r="BG377" s="157">
        <f t="shared" si="156"/>
        <v>0</v>
      </c>
      <c r="BH377" s="157">
        <f t="shared" si="157"/>
        <v>0</v>
      </c>
      <c r="BI377" s="157">
        <f t="shared" si="158"/>
        <v>0</v>
      </c>
      <c r="BJ377" s="14" t="s">
        <v>150</v>
      </c>
      <c r="BK377" s="157">
        <f t="shared" si="159"/>
        <v>4195.1000000000004</v>
      </c>
      <c r="BL377" s="14" t="s">
        <v>175</v>
      </c>
      <c r="BM377" s="156" t="s">
        <v>958</v>
      </c>
    </row>
    <row r="378" spans="1:65" s="2" customFormat="1" ht="33" customHeight="1">
      <c r="A378" s="26"/>
      <c r="B378" s="144"/>
      <c r="C378" s="145" t="s">
        <v>959</v>
      </c>
      <c r="D378" s="174" t="s">
        <v>145</v>
      </c>
      <c r="E378" s="146" t="s">
        <v>956</v>
      </c>
      <c r="F378" s="147" t="s">
        <v>957</v>
      </c>
      <c r="G378" s="148" t="s">
        <v>153</v>
      </c>
      <c r="H378" s="149">
        <v>26</v>
      </c>
      <c r="I378" s="150">
        <v>28</v>
      </c>
      <c r="J378" s="150">
        <f t="shared" si="150"/>
        <v>728</v>
      </c>
      <c r="K378" s="151"/>
      <c r="L378" s="27"/>
      <c r="M378" s="152" t="s">
        <v>1</v>
      </c>
      <c r="N378" s="153" t="s">
        <v>42</v>
      </c>
      <c r="O378" s="154">
        <v>0</v>
      </c>
      <c r="P378" s="154">
        <f t="shared" si="151"/>
        <v>0</v>
      </c>
      <c r="Q378" s="154">
        <v>0</v>
      </c>
      <c r="R378" s="154">
        <f t="shared" si="152"/>
        <v>0</v>
      </c>
      <c r="S378" s="154">
        <v>0</v>
      </c>
      <c r="T378" s="155">
        <f t="shared" si="153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56" t="s">
        <v>175</v>
      </c>
      <c r="AT378" s="156" t="s">
        <v>145</v>
      </c>
      <c r="AU378" s="156" t="s">
        <v>150</v>
      </c>
      <c r="AY378" s="14" t="s">
        <v>142</v>
      </c>
      <c r="BE378" s="157">
        <f t="shared" si="154"/>
        <v>0</v>
      </c>
      <c r="BF378" s="157">
        <f t="shared" si="155"/>
        <v>728</v>
      </c>
      <c r="BG378" s="157">
        <f t="shared" si="156"/>
        <v>0</v>
      </c>
      <c r="BH378" s="157">
        <f t="shared" si="157"/>
        <v>0</v>
      </c>
      <c r="BI378" s="157">
        <f t="shared" si="158"/>
        <v>0</v>
      </c>
      <c r="BJ378" s="14" t="s">
        <v>150</v>
      </c>
      <c r="BK378" s="157">
        <f t="shared" si="159"/>
        <v>728</v>
      </c>
      <c r="BL378" s="14" t="s">
        <v>175</v>
      </c>
      <c r="BM378" s="156" t="s">
        <v>960</v>
      </c>
    </row>
    <row r="379" spans="1:65" s="2" customFormat="1" ht="24.2" customHeight="1">
      <c r="A379" s="26"/>
      <c r="B379" s="144"/>
      <c r="C379" s="162" t="s">
        <v>623</v>
      </c>
      <c r="D379" s="162" t="s">
        <v>281</v>
      </c>
      <c r="E379" s="163" t="s">
        <v>961</v>
      </c>
      <c r="F379" s="164" t="s">
        <v>962</v>
      </c>
      <c r="G379" s="165" t="s">
        <v>303</v>
      </c>
      <c r="H379" s="166">
        <v>8863.6470000000008</v>
      </c>
      <c r="I379" s="167">
        <v>1.2</v>
      </c>
      <c r="J379" s="167">
        <f t="shared" si="150"/>
        <v>10636.38</v>
      </c>
      <c r="K379" s="168"/>
      <c r="L379" s="169"/>
      <c r="M379" s="170" t="s">
        <v>1</v>
      </c>
      <c r="N379" s="171" t="s">
        <v>42</v>
      </c>
      <c r="O379" s="154">
        <v>0</v>
      </c>
      <c r="P379" s="154">
        <f t="shared" si="151"/>
        <v>0</v>
      </c>
      <c r="Q379" s="154">
        <v>0</v>
      </c>
      <c r="R379" s="154">
        <f t="shared" si="152"/>
        <v>0</v>
      </c>
      <c r="S379" s="154">
        <v>0</v>
      </c>
      <c r="T379" s="155">
        <f t="shared" si="153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56" t="s">
        <v>208</v>
      </c>
      <c r="AT379" s="156" t="s">
        <v>281</v>
      </c>
      <c r="AU379" s="156" t="s">
        <v>150</v>
      </c>
      <c r="AY379" s="14" t="s">
        <v>142</v>
      </c>
      <c r="BE379" s="157">
        <f t="shared" si="154"/>
        <v>0</v>
      </c>
      <c r="BF379" s="157">
        <f t="shared" si="155"/>
        <v>10636.38</v>
      </c>
      <c r="BG379" s="157">
        <f t="shared" si="156"/>
        <v>0</v>
      </c>
      <c r="BH379" s="157">
        <f t="shared" si="157"/>
        <v>0</v>
      </c>
      <c r="BI379" s="157">
        <f t="shared" si="158"/>
        <v>0</v>
      </c>
      <c r="BJ379" s="14" t="s">
        <v>150</v>
      </c>
      <c r="BK379" s="157">
        <f t="shared" si="159"/>
        <v>10636.38</v>
      </c>
      <c r="BL379" s="14" t="s">
        <v>175</v>
      </c>
      <c r="BM379" s="156" t="s">
        <v>963</v>
      </c>
    </row>
    <row r="380" spans="1:65" s="2" customFormat="1" ht="24.2" customHeight="1">
      <c r="A380" s="26"/>
      <c r="B380" s="144"/>
      <c r="C380" s="162" t="s">
        <v>913</v>
      </c>
      <c r="D380" s="175" t="s">
        <v>281</v>
      </c>
      <c r="E380" s="163" t="s">
        <v>961</v>
      </c>
      <c r="F380" s="164" t="s">
        <v>962</v>
      </c>
      <c r="G380" s="165" t="s">
        <v>303</v>
      </c>
      <c r="H380" s="166">
        <v>1508</v>
      </c>
      <c r="I380" s="167">
        <v>1.2</v>
      </c>
      <c r="J380" s="167">
        <f t="shared" si="150"/>
        <v>1809.6</v>
      </c>
      <c r="K380" s="168"/>
      <c r="L380" s="169"/>
      <c r="M380" s="170" t="s">
        <v>1</v>
      </c>
      <c r="N380" s="171" t="s">
        <v>42</v>
      </c>
      <c r="O380" s="154">
        <v>0</v>
      </c>
      <c r="P380" s="154">
        <f t="shared" si="151"/>
        <v>0</v>
      </c>
      <c r="Q380" s="154">
        <v>0</v>
      </c>
      <c r="R380" s="154">
        <f t="shared" si="152"/>
        <v>0</v>
      </c>
      <c r="S380" s="154">
        <v>0</v>
      </c>
      <c r="T380" s="155">
        <f t="shared" si="153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56" t="s">
        <v>208</v>
      </c>
      <c r="AT380" s="156" t="s">
        <v>281</v>
      </c>
      <c r="AU380" s="156" t="s">
        <v>150</v>
      </c>
      <c r="AY380" s="14" t="s">
        <v>142</v>
      </c>
      <c r="BE380" s="157">
        <f t="shared" si="154"/>
        <v>0</v>
      </c>
      <c r="BF380" s="157">
        <f t="shared" si="155"/>
        <v>1809.6</v>
      </c>
      <c r="BG380" s="157">
        <f t="shared" si="156"/>
        <v>0</v>
      </c>
      <c r="BH380" s="157">
        <f t="shared" si="157"/>
        <v>0</v>
      </c>
      <c r="BI380" s="157">
        <f t="shared" si="158"/>
        <v>0</v>
      </c>
      <c r="BJ380" s="14" t="s">
        <v>150</v>
      </c>
      <c r="BK380" s="157">
        <f t="shared" si="159"/>
        <v>1809.6</v>
      </c>
      <c r="BL380" s="14" t="s">
        <v>175</v>
      </c>
      <c r="BM380" s="156" t="s">
        <v>964</v>
      </c>
    </row>
    <row r="381" spans="1:65" s="2" customFormat="1" ht="24.2" customHeight="1">
      <c r="A381" s="26"/>
      <c r="B381" s="144"/>
      <c r="C381" s="145" t="s">
        <v>965</v>
      </c>
      <c r="D381" s="145" t="s">
        <v>145</v>
      </c>
      <c r="E381" s="146" t="s">
        <v>966</v>
      </c>
      <c r="F381" s="147" t="s">
        <v>967</v>
      </c>
      <c r="G381" s="148" t="s">
        <v>167</v>
      </c>
      <c r="H381" s="149">
        <v>32.814</v>
      </c>
      <c r="I381" s="150">
        <v>13.09</v>
      </c>
      <c r="J381" s="150">
        <f t="shared" si="150"/>
        <v>429.54</v>
      </c>
      <c r="K381" s="151"/>
      <c r="L381" s="27"/>
      <c r="M381" s="152" t="s">
        <v>1</v>
      </c>
      <c r="N381" s="153" t="s">
        <v>42</v>
      </c>
      <c r="O381" s="154">
        <v>0</v>
      </c>
      <c r="P381" s="154">
        <f t="shared" si="151"/>
        <v>0</v>
      </c>
      <c r="Q381" s="154">
        <v>0</v>
      </c>
      <c r="R381" s="154">
        <f t="shared" si="152"/>
        <v>0</v>
      </c>
      <c r="S381" s="154">
        <v>0</v>
      </c>
      <c r="T381" s="155">
        <f t="shared" si="153"/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56" t="s">
        <v>175</v>
      </c>
      <c r="AT381" s="156" t="s">
        <v>145</v>
      </c>
      <c r="AU381" s="156" t="s">
        <v>150</v>
      </c>
      <c r="AY381" s="14" t="s">
        <v>142</v>
      </c>
      <c r="BE381" s="157">
        <f t="shared" si="154"/>
        <v>0</v>
      </c>
      <c r="BF381" s="157">
        <f t="shared" si="155"/>
        <v>429.54</v>
      </c>
      <c r="BG381" s="157">
        <f t="shared" si="156"/>
        <v>0</v>
      </c>
      <c r="BH381" s="157">
        <f t="shared" si="157"/>
        <v>0</v>
      </c>
      <c r="BI381" s="157">
        <f t="shared" si="158"/>
        <v>0</v>
      </c>
      <c r="BJ381" s="14" t="s">
        <v>150</v>
      </c>
      <c r="BK381" s="157">
        <f t="shared" si="159"/>
        <v>429.54</v>
      </c>
      <c r="BL381" s="14" t="s">
        <v>175</v>
      </c>
      <c r="BM381" s="156" t="s">
        <v>968</v>
      </c>
    </row>
    <row r="382" spans="1:65" s="2" customFormat="1" ht="24.2" customHeight="1">
      <c r="A382" s="26"/>
      <c r="B382" s="144"/>
      <c r="C382" s="145" t="s">
        <v>969</v>
      </c>
      <c r="D382" s="174" t="s">
        <v>145</v>
      </c>
      <c r="E382" s="146" t="s">
        <v>966</v>
      </c>
      <c r="F382" s="147" t="s">
        <v>967</v>
      </c>
      <c r="G382" s="148" t="s">
        <v>167</v>
      </c>
      <c r="H382" s="149">
        <v>1.7729999999999999</v>
      </c>
      <c r="I382" s="150">
        <v>13.09</v>
      </c>
      <c r="J382" s="150">
        <f t="shared" si="150"/>
        <v>23.21</v>
      </c>
      <c r="K382" s="151"/>
      <c r="L382" s="27"/>
      <c r="M382" s="152" t="s">
        <v>1</v>
      </c>
      <c r="N382" s="153" t="s">
        <v>42</v>
      </c>
      <c r="O382" s="154">
        <v>0</v>
      </c>
      <c r="P382" s="154">
        <f t="shared" si="151"/>
        <v>0</v>
      </c>
      <c r="Q382" s="154">
        <v>0</v>
      </c>
      <c r="R382" s="154">
        <f t="shared" si="152"/>
        <v>0</v>
      </c>
      <c r="S382" s="154">
        <v>0</v>
      </c>
      <c r="T382" s="155">
        <f t="shared" si="153"/>
        <v>0</v>
      </c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R382" s="156" t="s">
        <v>175</v>
      </c>
      <c r="AT382" s="156" t="s">
        <v>145</v>
      </c>
      <c r="AU382" s="156" t="s">
        <v>150</v>
      </c>
      <c r="AY382" s="14" t="s">
        <v>142</v>
      </c>
      <c r="BE382" s="157">
        <f t="shared" si="154"/>
        <v>0</v>
      </c>
      <c r="BF382" s="157">
        <f t="shared" si="155"/>
        <v>23.21</v>
      </c>
      <c r="BG382" s="157">
        <f t="shared" si="156"/>
        <v>0</v>
      </c>
      <c r="BH382" s="157">
        <f t="shared" si="157"/>
        <v>0</v>
      </c>
      <c r="BI382" s="157">
        <f t="shared" si="158"/>
        <v>0</v>
      </c>
      <c r="BJ382" s="14" t="s">
        <v>150</v>
      </c>
      <c r="BK382" s="157">
        <f t="shared" si="159"/>
        <v>23.21</v>
      </c>
      <c r="BL382" s="14" t="s">
        <v>175</v>
      </c>
      <c r="BM382" s="156" t="s">
        <v>970</v>
      </c>
    </row>
    <row r="383" spans="1:65" s="12" customFormat="1" ht="22.9" customHeight="1">
      <c r="B383" s="132"/>
      <c r="D383" s="133" t="s">
        <v>75</v>
      </c>
      <c r="E383" s="142" t="s">
        <v>971</v>
      </c>
      <c r="F383" s="142" t="s">
        <v>972</v>
      </c>
      <c r="J383" s="143">
        <f>BK383</f>
        <v>4681.6499999999996</v>
      </c>
      <c r="L383" s="132"/>
      <c r="M383" s="136"/>
      <c r="N383" s="137"/>
      <c r="O383" s="137"/>
      <c r="P383" s="138">
        <f>SUM(P384:P385)</f>
        <v>0</v>
      </c>
      <c r="Q383" s="137"/>
      <c r="R383" s="138">
        <f>SUM(R384:R385)</f>
        <v>0</v>
      </c>
      <c r="S383" s="137"/>
      <c r="T383" s="139">
        <f>SUM(T384:T385)</f>
        <v>0</v>
      </c>
      <c r="AR383" s="133" t="s">
        <v>150</v>
      </c>
      <c r="AT383" s="140" t="s">
        <v>75</v>
      </c>
      <c r="AU383" s="140" t="s">
        <v>84</v>
      </c>
      <c r="AY383" s="133" t="s">
        <v>142</v>
      </c>
      <c r="BK383" s="141">
        <f>SUM(BK384:BK385)</f>
        <v>4681.6499999999996</v>
      </c>
    </row>
    <row r="384" spans="1:65" s="2" customFormat="1" ht="33" customHeight="1">
      <c r="A384" s="26"/>
      <c r="B384" s="144"/>
      <c r="C384" s="145" t="s">
        <v>634</v>
      </c>
      <c r="D384" s="145" t="s">
        <v>145</v>
      </c>
      <c r="E384" s="146" t="s">
        <v>973</v>
      </c>
      <c r="F384" s="147" t="s">
        <v>974</v>
      </c>
      <c r="G384" s="148" t="s">
        <v>153</v>
      </c>
      <c r="H384" s="149">
        <v>488.71</v>
      </c>
      <c r="I384" s="150">
        <v>3.1</v>
      </c>
      <c r="J384" s="150">
        <f>ROUND(I384*H384,2)</f>
        <v>1515</v>
      </c>
      <c r="K384" s="151"/>
      <c r="L384" s="27"/>
      <c r="M384" s="152" t="s">
        <v>1</v>
      </c>
      <c r="N384" s="153" t="s">
        <v>42</v>
      </c>
      <c r="O384" s="154">
        <v>0</v>
      </c>
      <c r="P384" s="154">
        <f>O384*H384</f>
        <v>0</v>
      </c>
      <c r="Q384" s="154">
        <v>0</v>
      </c>
      <c r="R384" s="154">
        <f>Q384*H384</f>
        <v>0</v>
      </c>
      <c r="S384" s="154">
        <v>0</v>
      </c>
      <c r="T384" s="155">
        <f>S384*H384</f>
        <v>0</v>
      </c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R384" s="156" t="s">
        <v>175</v>
      </c>
      <c r="AT384" s="156" t="s">
        <v>145</v>
      </c>
      <c r="AU384" s="156" t="s">
        <v>150</v>
      </c>
      <c r="AY384" s="14" t="s">
        <v>142</v>
      </c>
      <c r="BE384" s="157">
        <f>IF(N384="základná",J384,0)</f>
        <v>0</v>
      </c>
      <c r="BF384" s="157">
        <f>IF(N384="znížená",J384,0)</f>
        <v>1515</v>
      </c>
      <c r="BG384" s="157">
        <f>IF(N384="zákl. prenesená",J384,0)</f>
        <v>0</v>
      </c>
      <c r="BH384" s="157">
        <f>IF(N384="zníž. prenesená",J384,0)</f>
        <v>0</v>
      </c>
      <c r="BI384" s="157">
        <f>IF(N384="nulová",J384,0)</f>
        <v>0</v>
      </c>
      <c r="BJ384" s="14" t="s">
        <v>150</v>
      </c>
      <c r="BK384" s="157">
        <f>ROUND(I384*H384,2)</f>
        <v>1515</v>
      </c>
      <c r="BL384" s="14" t="s">
        <v>175</v>
      </c>
      <c r="BM384" s="156" t="s">
        <v>975</v>
      </c>
    </row>
    <row r="385" spans="1:65" s="2" customFormat="1" ht="37.9" customHeight="1">
      <c r="A385" s="26"/>
      <c r="B385" s="144"/>
      <c r="C385" s="145" t="s">
        <v>976</v>
      </c>
      <c r="D385" s="145" t="s">
        <v>145</v>
      </c>
      <c r="E385" s="146" t="s">
        <v>977</v>
      </c>
      <c r="F385" s="147" t="s">
        <v>978</v>
      </c>
      <c r="G385" s="148" t="s">
        <v>153</v>
      </c>
      <c r="H385" s="149">
        <v>1217.941</v>
      </c>
      <c r="I385" s="150">
        <v>2.6</v>
      </c>
      <c r="J385" s="150">
        <f>ROUND(I385*H385,2)</f>
        <v>3166.65</v>
      </c>
      <c r="K385" s="151"/>
      <c r="L385" s="27"/>
      <c r="M385" s="158" t="s">
        <v>1</v>
      </c>
      <c r="N385" s="159" t="s">
        <v>42</v>
      </c>
      <c r="O385" s="160">
        <v>0</v>
      </c>
      <c r="P385" s="160">
        <f>O385*H385</f>
        <v>0</v>
      </c>
      <c r="Q385" s="160">
        <v>0</v>
      </c>
      <c r="R385" s="160">
        <f>Q385*H385</f>
        <v>0</v>
      </c>
      <c r="S385" s="160">
        <v>0</v>
      </c>
      <c r="T385" s="161">
        <f>S385*H385</f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56" t="s">
        <v>175</v>
      </c>
      <c r="AT385" s="156" t="s">
        <v>145</v>
      </c>
      <c r="AU385" s="156" t="s">
        <v>150</v>
      </c>
      <c r="AY385" s="14" t="s">
        <v>142</v>
      </c>
      <c r="BE385" s="157">
        <f>IF(N385="základná",J385,0)</f>
        <v>0</v>
      </c>
      <c r="BF385" s="157">
        <f>IF(N385="znížená",J385,0)</f>
        <v>3166.65</v>
      </c>
      <c r="BG385" s="157">
        <f>IF(N385="zákl. prenesená",J385,0)</f>
        <v>0</v>
      </c>
      <c r="BH385" s="157">
        <f>IF(N385="zníž. prenesená",J385,0)</f>
        <v>0</v>
      </c>
      <c r="BI385" s="157">
        <f>IF(N385="nulová",J385,0)</f>
        <v>0</v>
      </c>
      <c r="BJ385" s="14" t="s">
        <v>150</v>
      </c>
      <c r="BK385" s="157">
        <f>ROUND(I385*H385,2)</f>
        <v>3166.65</v>
      </c>
      <c r="BL385" s="14" t="s">
        <v>175</v>
      </c>
      <c r="BM385" s="156" t="s">
        <v>979</v>
      </c>
    </row>
    <row r="386" spans="1:65" s="2" customFormat="1" ht="6.95" customHeight="1">
      <c r="A386" s="26"/>
      <c r="B386" s="44"/>
      <c r="C386" s="45"/>
      <c r="D386" s="45"/>
      <c r="E386" s="45"/>
      <c r="F386" s="45"/>
      <c r="G386" s="45"/>
      <c r="H386" s="45"/>
      <c r="I386" s="45"/>
      <c r="J386" s="45"/>
      <c r="K386" s="45"/>
      <c r="L386" s="27"/>
      <c r="M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</row>
  </sheetData>
  <autoFilter ref="C138:K385"/>
  <mergeCells count="8">
    <mergeCell ref="E129:H129"/>
    <mergeCell ref="E131:H13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4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0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91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customHeight="1">
      <c r="B4" s="17"/>
      <c r="D4" s="18" t="s">
        <v>113</v>
      </c>
      <c r="L4" s="17"/>
      <c r="M4" s="91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17" t="str">
        <f>'Rekapitulácia stavby'!K6</f>
        <v>Rekonštrukcia budovy bývalej kláštornej školy na detské jasle v obci Bojná</v>
      </c>
      <c r="F7" s="218"/>
      <c r="G7" s="218"/>
      <c r="H7" s="218"/>
      <c r="L7" s="17"/>
    </row>
    <row r="8" spans="1:46" s="2" customFormat="1" ht="12" customHeight="1">
      <c r="A8" s="26"/>
      <c r="B8" s="27"/>
      <c r="C8" s="26"/>
      <c r="D8" s="23" t="s">
        <v>114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980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2. 3. 2023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31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25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36</v>
      </c>
      <c r="E30" s="26"/>
      <c r="F30" s="26"/>
      <c r="G30" s="26"/>
      <c r="H30" s="26"/>
      <c r="I30" s="26"/>
      <c r="J30" s="68">
        <f>ROUND(J121, 2)</f>
        <v>10458.49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6" t="s">
        <v>40</v>
      </c>
      <c r="E33" s="32" t="s">
        <v>41</v>
      </c>
      <c r="F33" s="97">
        <f>ROUND((SUM(BE121:BE146)),  2)</f>
        <v>0</v>
      </c>
      <c r="G33" s="98"/>
      <c r="H33" s="98"/>
      <c r="I33" s="99">
        <v>0.2</v>
      </c>
      <c r="J33" s="97">
        <f>ROUND(((SUM(BE121:BE146))*I33),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42</v>
      </c>
      <c r="F34" s="100">
        <f>ROUND((SUM(BF121:BF146)),  2)</f>
        <v>10458.49</v>
      </c>
      <c r="G34" s="26"/>
      <c r="H34" s="26"/>
      <c r="I34" s="101">
        <v>0.2</v>
      </c>
      <c r="J34" s="100">
        <f>ROUND(((SUM(BF121:BF146))*I34),  2)</f>
        <v>2091.6999999999998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100">
        <f>ROUND((SUM(BG121:BG146)),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100">
        <f>ROUND((SUM(BH121:BH146)),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45</v>
      </c>
      <c r="F37" s="97">
        <f>ROUND((SUM(BI121:BI146)),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46</v>
      </c>
      <c r="E39" s="57"/>
      <c r="F39" s="57"/>
      <c r="G39" s="104" t="s">
        <v>47</v>
      </c>
      <c r="H39" s="105" t="s">
        <v>48</v>
      </c>
      <c r="I39" s="57"/>
      <c r="J39" s="106">
        <f>SUM(J30:J37)</f>
        <v>12550.189999999999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51</v>
      </c>
      <c r="E61" s="29"/>
      <c r="F61" s="108" t="s">
        <v>52</v>
      </c>
      <c r="G61" s="42" t="s">
        <v>51</v>
      </c>
      <c r="H61" s="29"/>
      <c r="I61" s="29"/>
      <c r="J61" s="109" t="s">
        <v>52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51</v>
      </c>
      <c r="E76" s="29"/>
      <c r="F76" s="108" t="s">
        <v>52</v>
      </c>
      <c r="G76" s="42" t="s">
        <v>51</v>
      </c>
      <c r="H76" s="29"/>
      <c r="I76" s="29"/>
      <c r="J76" s="109" t="s">
        <v>52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116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hidden="1" customHeight="1">
      <c r="A85" s="26"/>
      <c r="B85" s="27"/>
      <c r="C85" s="26"/>
      <c r="D85" s="26"/>
      <c r="E85" s="217" t="str">
        <f>E7</f>
        <v>Rekonštrukcia budovy bývalej kláštornej školy na detské jasle v obci Bojná</v>
      </c>
      <c r="F85" s="218"/>
      <c r="G85" s="218"/>
      <c r="H85" s="218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114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4" t="str">
        <f>E9</f>
        <v>so02 - 02 - Prípojka kanalizácie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Bojná</v>
      </c>
      <c r="G89" s="26"/>
      <c r="H89" s="26"/>
      <c r="I89" s="23" t="s">
        <v>19</v>
      </c>
      <c r="J89" s="52" t="str">
        <f>IF(J12="","",J12)</f>
        <v>2. 3. 2023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Obec Bojná</v>
      </c>
      <c r="G91" s="26"/>
      <c r="H91" s="26"/>
      <c r="I91" s="23" t="s">
        <v>31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AB-STAV, s.r.o. Malý Cetín</v>
      </c>
      <c r="G92" s="26"/>
      <c r="H92" s="26"/>
      <c r="I92" s="23" t="s">
        <v>33</v>
      </c>
      <c r="J92" s="24" t="str">
        <f>E24</f>
        <v>Miroslav Čech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10" t="s">
        <v>117</v>
      </c>
      <c r="D94" s="102"/>
      <c r="E94" s="102"/>
      <c r="F94" s="102"/>
      <c r="G94" s="102"/>
      <c r="H94" s="102"/>
      <c r="I94" s="102"/>
      <c r="J94" s="111" t="s">
        <v>118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12" t="s">
        <v>119</v>
      </c>
      <c r="D96" s="26"/>
      <c r="E96" s="26"/>
      <c r="F96" s="26"/>
      <c r="G96" s="26"/>
      <c r="H96" s="26"/>
      <c r="I96" s="26"/>
      <c r="J96" s="68">
        <f>J121</f>
        <v>10458.49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120</v>
      </c>
    </row>
    <row r="97" spans="1:31" s="9" customFormat="1" ht="24.95" hidden="1" customHeight="1">
      <c r="B97" s="113"/>
      <c r="D97" s="114" t="s">
        <v>121</v>
      </c>
      <c r="E97" s="115"/>
      <c r="F97" s="115"/>
      <c r="G97" s="115"/>
      <c r="H97" s="115"/>
      <c r="I97" s="115"/>
      <c r="J97" s="116">
        <f>J122</f>
        <v>10458.49</v>
      </c>
      <c r="L97" s="113"/>
    </row>
    <row r="98" spans="1:31" s="10" customFormat="1" ht="19.899999999999999" hidden="1" customHeight="1">
      <c r="B98" s="117"/>
      <c r="D98" s="118" t="s">
        <v>230</v>
      </c>
      <c r="E98" s="119"/>
      <c r="F98" s="119"/>
      <c r="G98" s="119"/>
      <c r="H98" s="119"/>
      <c r="I98" s="119"/>
      <c r="J98" s="120">
        <f>J123</f>
        <v>4882.88</v>
      </c>
      <c r="L98" s="117"/>
    </row>
    <row r="99" spans="1:31" s="10" customFormat="1" ht="19.899999999999999" hidden="1" customHeight="1">
      <c r="B99" s="117"/>
      <c r="D99" s="118" t="s">
        <v>231</v>
      </c>
      <c r="E99" s="119"/>
      <c r="F99" s="119"/>
      <c r="G99" s="119"/>
      <c r="H99" s="119"/>
      <c r="I99" s="119"/>
      <c r="J99" s="120">
        <f>J130</f>
        <v>259.27999999999997</v>
      </c>
      <c r="L99" s="117"/>
    </row>
    <row r="100" spans="1:31" s="10" customFormat="1" ht="19.899999999999999" hidden="1" customHeight="1">
      <c r="B100" s="117"/>
      <c r="D100" s="118" t="s">
        <v>981</v>
      </c>
      <c r="E100" s="119"/>
      <c r="F100" s="119"/>
      <c r="G100" s="119"/>
      <c r="H100" s="119"/>
      <c r="I100" s="119"/>
      <c r="J100" s="120">
        <f>J132</f>
        <v>3715.33</v>
      </c>
      <c r="L100" s="117"/>
    </row>
    <row r="101" spans="1:31" s="10" customFormat="1" ht="19.899999999999999" hidden="1" customHeight="1">
      <c r="B101" s="117"/>
      <c r="D101" s="118" t="s">
        <v>236</v>
      </c>
      <c r="E101" s="119"/>
      <c r="F101" s="119"/>
      <c r="G101" s="119"/>
      <c r="H101" s="119"/>
      <c r="I101" s="119"/>
      <c r="J101" s="120">
        <f>J145</f>
        <v>1601</v>
      </c>
      <c r="L101" s="117"/>
    </row>
    <row r="102" spans="1:31" s="2" customFormat="1" ht="21.75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1.25" hidden="1"/>
    <row r="105" spans="1:31" ht="11.25" hidden="1"/>
    <row r="106" spans="1:31" ht="11.25" hidden="1"/>
    <row r="107" spans="1:31" s="2" customFormat="1" ht="6.95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128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13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5" customHeight="1">
      <c r="A111" s="26"/>
      <c r="B111" s="27"/>
      <c r="C111" s="26"/>
      <c r="D111" s="26"/>
      <c r="E111" s="217" t="str">
        <f>E7</f>
        <v>Rekonštrukcia budovy bývalej kláštornej školy na detské jasle v obci Bojná</v>
      </c>
      <c r="F111" s="218"/>
      <c r="G111" s="218"/>
      <c r="H111" s="218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114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84" t="str">
        <f>E9</f>
        <v>so02 - 02 - Prípojka kanalizácie</v>
      </c>
      <c r="F113" s="219"/>
      <c r="G113" s="219"/>
      <c r="H113" s="219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17</v>
      </c>
      <c r="D115" s="26"/>
      <c r="E115" s="26"/>
      <c r="F115" s="21" t="str">
        <f>F12</f>
        <v>Bojná</v>
      </c>
      <c r="G115" s="26"/>
      <c r="H115" s="26"/>
      <c r="I115" s="23" t="s">
        <v>19</v>
      </c>
      <c r="J115" s="52" t="str">
        <f>IF(J12="","",J12)</f>
        <v>2. 3. 2023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21</v>
      </c>
      <c r="D117" s="26"/>
      <c r="E117" s="26"/>
      <c r="F117" s="21" t="str">
        <f>E15</f>
        <v>Obec Bojná</v>
      </c>
      <c r="G117" s="26"/>
      <c r="H117" s="26"/>
      <c r="I117" s="23" t="s">
        <v>31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26</v>
      </c>
      <c r="D118" s="26"/>
      <c r="E118" s="26"/>
      <c r="F118" s="21" t="str">
        <f>IF(E18="","",E18)</f>
        <v>AB-STAV, s.r.o. Malý Cetín</v>
      </c>
      <c r="G118" s="26"/>
      <c r="H118" s="26"/>
      <c r="I118" s="23" t="s">
        <v>33</v>
      </c>
      <c r="J118" s="24" t="str">
        <f>E24</f>
        <v>Miroslav Čech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21"/>
      <c r="B120" s="122"/>
      <c r="C120" s="123" t="s">
        <v>129</v>
      </c>
      <c r="D120" s="124" t="s">
        <v>61</v>
      </c>
      <c r="E120" s="124" t="s">
        <v>57</v>
      </c>
      <c r="F120" s="124" t="s">
        <v>58</v>
      </c>
      <c r="G120" s="124" t="s">
        <v>130</v>
      </c>
      <c r="H120" s="124" t="s">
        <v>131</v>
      </c>
      <c r="I120" s="124" t="s">
        <v>132</v>
      </c>
      <c r="J120" s="125" t="s">
        <v>118</v>
      </c>
      <c r="K120" s="126" t="s">
        <v>133</v>
      </c>
      <c r="L120" s="127"/>
      <c r="M120" s="59" t="s">
        <v>1</v>
      </c>
      <c r="N120" s="60" t="s">
        <v>40</v>
      </c>
      <c r="O120" s="60" t="s">
        <v>134</v>
      </c>
      <c r="P120" s="60" t="s">
        <v>135</v>
      </c>
      <c r="Q120" s="60" t="s">
        <v>136</v>
      </c>
      <c r="R120" s="60" t="s">
        <v>137</v>
      </c>
      <c r="S120" s="60" t="s">
        <v>138</v>
      </c>
      <c r="T120" s="61" t="s">
        <v>139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>
      <c r="A121" s="26"/>
      <c r="B121" s="27"/>
      <c r="C121" s="66" t="s">
        <v>119</v>
      </c>
      <c r="D121" s="26"/>
      <c r="E121" s="26"/>
      <c r="F121" s="26"/>
      <c r="G121" s="26"/>
      <c r="H121" s="26"/>
      <c r="I121" s="26"/>
      <c r="J121" s="128">
        <f>BK121</f>
        <v>10458.49</v>
      </c>
      <c r="K121" s="26"/>
      <c r="L121" s="27"/>
      <c r="M121" s="62"/>
      <c r="N121" s="53"/>
      <c r="O121" s="63"/>
      <c r="P121" s="129">
        <f>P122</f>
        <v>0</v>
      </c>
      <c r="Q121" s="63"/>
      <c r="R121" s="129">
        <f>R122</f>
        <v>0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75</v>
      </c>
      <c r="AU121" s="14" t="s">
        <v>120</v>
      </c>
      <c r="BK121" s="131">
        <f>BK122</f>
        <v>10458.49</v>
      </c>
    </row>
    <row r="122" spans="1:65" s="12" customFormat="1" ht="25.9" customHeight="1">
      <c r="B122" s="132"/>
      <c r="D122" s="133" t="s">
        <v>75</v>
      </c>
      <c r="E122" s="134" t="s">
        <v>140</v>
      </c>
      <c r="F122" s="134" t="s">
        <v>141</v>
      </c>
      <c r="J122" s="135">
        <f>BK122</f>
        <v>10458.49</v>
      </c>
      <c r="L122" s="132"/>
      <c r="M122" s="136"/>
      <c r="N122" s="137"/>
      <c r="O122" s="137"/>
      <c r="P122" s="138">
        <f>P123+P130+P132+P145</f>
        <v>0</v>
      </c>
      <c r="Q122" s="137"/>
      <c r="R122" s="138">
        <f>R123+R130+R132+R145</f>
        <v>0</v>
      </c>
      <c r="S122" s="137"/>
      <c r="T122" s="139">
        <f>T123+T130+T132+T145</f>
        <v>0</v>
      </c>
      <c r="AR122" s="133" t="s">
        <v>84</v>
      </c>
      <c r="AT122" s="140" t="s">
        <v>75</v>
      </c>
      <c r="AU122" s="140" t="s">
        <v>76</v>
      </c>
      <c r="AY122" s="133" t="s">
        <v>142</v>
      </c>
      <c r="BK122" s="141">
        <f>BK123+BK130+BK132+BK145</f>
        <v>10458.49</v>
      </c>
    </row>
    <row r="123" spans="1:65" s="12" customFormat="1" ht="22.9" customHeight="1">
      <c r="B123" s="132"/>
      <c r="D123" s="133" t="s">
        <v>75</v>
      </c>
      <c r="E123" s="142" t="s">
        <v>84</v>
      </c>
      <c r="F123" s="142" t="s">
        <v>249</v>
      </c>
      <c r="J123" s="143">
        <f>BK123</f>
        <v>4882.88</v>
      </c>
      <c r="L123" s="132"/>
      <c r="M123" s="136"/>
      <c r="N123" s="137"/>
      <c r="O123" s="137"/>
      <c r="P123" s="138">
        <f>SUM(P124:P129)</f>
        <v>0</v>
      </c>
      <c r="Q123" s="137"/>
      <c r="R123" s="138">
        <f>SUM(R124:R129)</f>
        <v>0</v>
      </c>
      <c r="S123" s="137"/>
      <c r="T123" s="139">
        <f>SUM(T124:T129)</f>
        <v>0</v>
      </c>
      <c r="AR123" s="133" t="s">
        <v>84</v>
      </c>
      <c r="AT123" s="140" t="s">
        <v>75</v>
      </c>
      <c r="AU123" s="140" t="s">
        <v>84</v>
      </c>
      <c r="AY123" s="133" t="s">
        <v>142</v>
      </c>
      <c r="BK123" s="141">
        <f>SUM(BK124:BK129)</f>
        <v>4882.88</v>
      </c>
    </row>
    <row r="124" spans="1:65" s="2" customFormat="1" ht="24.2" customHeight="1">
      <c r="A124" s="26"/>
      <c r="B124" s="144"/>
      <c r="C124" s="145" t="s">
        <v>84</v>
      </c>
      <c r="D124" s="145" t="s">
        <v>145</v>
      </c>
      <c r="E124" s="146" t="s">
        <v>982</v>
      </c>
      <c r="F124" s="147" t="s">
        <v>983</v>
      </c>
      <c r="G124" s="148" t="s">
        <v>148</v>
      </c>
      <c r="H124" s="149">
        <v>157.15199999999999</v>
      </c>
      <c r="I124" s="150">
        <v>8.7200000000000006</v>
      </c>
      <c r="J124" s="150">
        <f t="shared" ref="J124:J129" si="0">ROUND(I124*H124,2)</f>
        <v>1370.37</v>
      </c>
      <c r="K124" s="151"/>
      <c r="L124" s="27"/>
      <c r="M124" s="152" t="s">
        <v>1</v>
      </c>
      <c r="N124" s="153" t="s">
        <v>42</v>
      </c>
      <c r="O124" s="154">
        <v>0</v>
      </c>
      <c r="P124" s="154">
        <f t="shared" ref="P124:P129" si="1">O124*H124</f>
        <v>0</v>
      </c>
      <c r="Q124" s="154">
        <v>0</v>
      </c>
      <c r="R124" s="154">
        <f t="shared" ref="R124:R129" si="2">Q124*H124</f>
        <v>0</v>
      </c>
      <c r="S124" s="154">
        <v>0</v>
      </c>
      <c r="T124" s="155">
        <f t="shared" ref="T124:T129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6" t="s">
        <v>149</v>
      </c>
      <c r="AT124" s="156" t="s">
        <v>145</v>
      </c>
      <c r="AU124" s="156" t="s">
        <v>150</v>
      </c>
      <c r="AY124" s="14" t="s">
        <v>142</v>
      </c>
      <c r="BE124" s="157">
        <f t="shared" ref="BE124:BE129" si="4">IF(N124="základná",J124,0)</f>
        <v>0</v>
      </c>
      <c r="BF124" s="157">
        <f t="shared" ref="BF124:BF129" si="5">IF(N124="znížená",J124,0)</f>
        <v>1370.37</v>
      </c>
      <c r="BG124" s="157">
        <f t="shared" ref="BG124:BG129" si="6">IF(N124="zákl. prenesená",J124,0)</f>
        <v>0</v>
      </c>
      <c r="BH124" s="157">
        <f t="shared" ref="BH124:BH129" si="7">IF(N124="zníž. prenesená",J124,0)</f>
        <v>0</v>
      </c>
      <c r="BI124" s="157">
        <f t="shared" ref="BI124:BI129" si="8">IF(N124="nulová",J124,0)</f>
        <v>0</v>
      </c>
      <c r="BJ124" s="14" t="s">
        <v>150</v>
      </c>
      <c r="BK124" s="157">
        <f t="shared" ref="BK124:BK129" si="9">ROUND(I124*H124,2)</f>
        <v>1370.37</v>
      </c>
      <c r="BL124" s="14" t="s">
        <v>149</v>
      </c>
      <c r="BM124" s="156" t="s">
        <v>150</v>
      </c>
    </row>
    <row r="125" spans="1:65" s="2" customFormat="1" ht="37.9" customHeight="1">
      <c r="A125" s="26"/>
      <c r="B125" s="144"/>
      <c r="C125" s="145" t="s">
        <v>150</v>
      </c>
      <c r="D125" s="145" t="s">
        <v>145</v>
      </c>
      <c r="E125" s="146" t="s">
        <v>260</v>
      </c>
      <c r="F125" s="147" t="s">
        <v>261</v>
      </c>
      <c r="G125" s="148" t="s">
        <v>148</v>
      </c>
      <c r="H125" s="149">
        <v>157.15199999999999</v>
      </c>
      <c r="I125" s="150">
        <v>0.54</v>
      </c>
      <c r="J125" s="150">
        <f t="shared" si="0"/>
        <v>84.86</v>
      </c>
      <c r="K125" s="151"/>
      <c r="L125" s="27"/>
      <c r="M125" s="152" t="s">
        <v>1</v>
      </c>
      <c r="N125" s="153" t="s">
        <v>42</v>
      </c>
      <c r="O125" s="154">
        <v>0</v>
      </c>
      <c r="P125" s="154">
        <f t="shared" si="1"/>
        <v>0</v>
      </c>
      <c r="Q125" s="154">
        <v>0</v>
      </c>
      <c r="R125" s="154">
        <f t="shared" si="2"/>
        <v>0</v>
      </c>
      <c r="S125" s="154">
        <v>0</v>
      </c>
      <c r="T125" s="155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6" t="s">
        <v>149</v>
      </c>
      <c r="AT125" s="156" t="s">
        <v>145</v>
      </c>
      <c r="AU125" s="156" t="s">
        <v>150</v>
      </c>
      <c r="AY125" s="14" t="s">
        <v>142</v>
      </c>
      <c r="BE125" s="157">
        <f t="shared" si="4"/>
        <v>0</v>
      </c>
      <c r="BF125" s="157">
        <f t="shared" si="5"/>
        <v>84.86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4" t="s">
        <v>150</v>
      </c>
      <c r="BK125" s="157">
        <f t="shared" si="9"/>
        <v>84.86</v>
      </c>
      <c r="BL125" s="14" t="s">
        <v>149</v>
      </c>
      <c r="BM125" s="156" t="s">
        <v>149</v>
      </c>
    </row>
    <row r="126" spans="1:65" s="2" customFormat="1" ht="24.2" customHeight="1">
      <c r="A126" s="26"/>
      <c r="B126" s="144"/>
      <c r="C126" s="145" t="s">
        <v>154</v>
      </c>
      <c r="D126" s="145" t="s">
        <v>145</v>
      </c>
      <c r="E126" s="146" t="s">
        <v>984</v>
      </c>
      <c r="F126" s="147" t="s">
        <v>985</v>
      </c>
      <c r="G126" s="148" t="s">
        <v>148</v>
      </c>
      <c r="H126" s="149">
        <v>32.49</v>
      </c>
      <c r="I126" s="150">
        <v>1.26</v>
      </c>
      <c r="J126" s="150">
        <f t="shared" si="0"/>
        <v>40.94</v>
      </c>
      <c r="K126" s="151"/>
      <c r="L126" s="27"/>
      <c r="M126" s="152" t="s">
        <v>1</v>
      </c>
      <c r="N126" s="153" t="s">
        <v>42</v>
      </c>
      <c r="O126" s="154">
        <v>0</v>
      </c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6" t="s">
        <v>149</v>
      </c>
      <c r="AT126" s="156" t="s">
        <v>145</v>
      </c>
      <c r="AU126" s="156" t="s">
        <v>150</v>
      </c>
      <c r="AY126" s="14" t="s">
        <v>142</v>
      </c>
      <c r="BE126" s="157">
        <f t="shared" si="4"/>
        <v>0</v>
      </c>
      <c r="BF126" s="157">
        <f t="shared" si="5"/>
        <v>40.94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4" t="s">
        <v>150</v>
      </c>
      <c r="BK126" s="157">
        <f t="shared" si="9"/>
        <v>40.94</v>
      </c>
      <c r="BL126" s="14" t="s">
        <v>149</v>
      </c>
      <c r="BM126" s="156" t="s">
        <v>157</v>
      </c>
    </row>
    <row r="127" spans="1:65" s="2" customFormat="1" ht="21.75" customHeight="1">
      <c r="A127" s="26"/>
      <c r="B127" s="144"/>
      <c r="C127" s="162" t="s">
        <v>149</v>
      </c>
      <c r="D127" s="162" t="s">
        <v>281</v>
      </c>
      <c r="E127" s="163" t="s">
        <v>986</v>
      </c>
      <c r="F127" s="164" t="s">
        <v>987</v>
      </c>
      <c r="G127" s="165" t="s">
        <v>167</v>
      </c>
      <c r="H127" s="166">
        <v>25.943000000000001</v>
      </c>
      <c r="I127" s="167">
        <v>13.76</v>
      </c>
      <c r="J127" s="167">
        <f t="shared" si="0"/>
        <v>356.98</v>
      </c>
      <c r="K127" s="168"/>
      <c r="L127" s="169"/>
      <c r="M127" s="170" t="s">
        <v>1</v>
      </c>
      <c r="N127" s="171" t="s">
        <v>42</v>
      </c>
      <c r="O127" s="154">
        <v>0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160</v>
      </c>
      <c r="AT127" s="156" t="s">
        <v>281</v>
      </c>
      <c r="AU127" s="156" t="s">
        <v>150</v>
      </c>
      <c r="AY127" s="14" t="s">
        <v>142</v>
      </c>
      <c r="BE127" s="157">
        <f t="shared" si="4"/>
        <v>0</v>
      </c>
      <c r="BF127" s="157">
        <f t="shared" si="5"/>
        <v>356.98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4" t="s">
        <v>150</v>
      </c>
      <c r="BK127" s="157">
        <f t="shared" si="9"/>
        <v>356.98</v>
      </c>
      <c r="BL127" s="14" t="s">
        <v>149</v>
      </c>
      <c r="BM127" s="156" t="s">
        <v>160</v>
      </c>
    </row>
    <row r="128" spans="1:65" s="2" customFormat="1" ht="16.5" customHeight="1">
      <c r="A128" s="26"/>
      <c r="B128" s="144"/>
      <c r="C128" s="162" t="s">
        <v>161</v>
      </c>
      <c r="D128" s="162" t="s">
        <v>281</v>
      </c>
      <c r="E128" s="163" t="s">
        <v>988</v>
      </c>
      <c r="F128" s="164" t="s">
        <v>989</v>
      </c>
      <c r="G128" s="165" t="s">
        <v>167</v>
      </c>
      <c r="H128" s="166">
        <v>25.943000000000001</v>
      </c>
      <c r="I128" s="167">
        <v>13.76</v>
      </c>
      <c r="J128" s="167">
        <f t="shared" si="0"/>
        <v>356.98</v>
      </c>
      <c r="K128" s="168"/>
      <c r="L128" s="169"/>
      <c r="M128" s="170" t="s">
        <v>1</v>
      </c>
      <c r="N128" s="171" t="s">
        <v>42</v>
      </c>
      <c r="O128" s="154">
        <v>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160</v>
      </c>
      <c r="AT128" s="156" t="s">
        <v>281</v>
      </c>
      <c r="AU128" s="156" t="s">
        <v>150</v>
      </c>
      <c r="AY128" s="14" t="s">
        <v>142</v>
      </c>
      <c r="BE128" s="157">
        <f t="shared" si="4"/>
        <v>0</v>
      </c>
      <c r="BF128" s="157">
        <f t="shared" si="5"/>
        <v>356.98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4" t="s">
        <v>150</v>
      </c>
      <c r="BK128" s="157">
        <f t="shared" si="9"/>
        <v>356.98</v>
      </c>
      <c r="BL128" s="14" t="s">
        <v>149</v>
      </c>
      <c r="BM128" s="156" t="s">
        <v>164</v>
      </c>
    </row>
    <row r="129" spans="1:65" s="2" customFormat="1" ht="24.2" customHeight="1">
      <c r="A129" s="26"/>
      <c r="B129" s="144"/>
      <c r="C129" s="145" t="s">
        <v>157</v>
      </c>
      <c r="D129" s="145" t="s">
        <v>145</v>
      </c>
      <c r="E129" s="146" t="s">
        <v>990</v>
      </c>
      <c r="F129" s="147" t="s">
        <v>991</v>
      </c>
      <c r="G129" s="148" t="s">
        <v>148</v>
      </c>
      <c r="H129" s="149">
        <v>124.66200000000001</v>
      </c>
      <c r="I129" s="150">
        <v>21.44</v>
      </c>
      <c r="J129" s="150">
        <f t="shared" si="0"/>
        <v>2672.75</v>
      </c>
      <c r="K129" s="151"/>
      <c r="L129" s="27"/>
      <c r="M129" s="152" t="s">
        <v>1</v>
      </c>
      <c r="N129" s="153" t="s">
        <v>42</v>
      </c>
      <c r="O129" s="154">
        <v>0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149</v>
      </c>
      <c r="AT129" s="156" t="s">
        <v>145</v>
      </c>
      <c r="AU129" s="156" t="s">
        <v>150</v>
      </c>
      <c r="AY129" s="14" t="s">
        <v>142</v>
      </c>
      <c r="BE129" s="157">
        <f t="shared" si="4"/>
        <v>0</v>
      </c>
      <c r="BF129" s="157">
        <f t="shared" si="5"/>
        <v>2672.75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150</v>
      </c>
      <c r="BK129" s="157">
        <f t="shared" si="9"/>
        <v>2672.75</v>
      </c>
      <c r="BL129" s="14" t="s">
        <v>149</v>
      </c>
      <c r="BM129" s="156" t="s">
        <v>168</v>
      </c>
    </row>
    <row r="130" spans="1:65" s="12" customFormat="1" ht="22.9" customHeight="1">
      <c r="B130" s="132"/>
      <c r="D130" s="133" t="s">
        <v>75</v>
      </c>
      <c r="E130" s="142" t="s">
        <v>150</v>
      </c>
      <c r="F130" s="142" t="s">
        <v>274</v>
      </c>
      <c r="J130" s="143">
        <f>BK130</f>
        <v>259.27999999999997</v>
      </c>
      <c r="L130" s="132"/>
      <c r="M130" s="136"/>
      <c r="N130" s="137"/>
      <c r="O130" s="137"/>
      <c r="P130" s="138">
        <f>P131</f>
        <v>0</v>
      </c>
      <c r="Q130" s="137"/>
      <c r="R130" s="138">
        <f>R131</f>
        <v>0</v>
      </c>
      <c r="S130" s="137"/>
      <c r="T130" s="139">
        <f>T131</f>
        <v>0</v>
      </c>
      <c r="AR130" s="133" t="s">
        <v>84</v>
      </c>
      <c r="AT130" s="140" t="s">
        <v>75</v>
      </c>
      <c r="AU130" s="140" t="s">
        <v>84</v>
      </c>
      <c r="AY130" s="133" t="s">
        <v>142</v>
      </c>
      <c r="BK130" s="141">
        <f>BK131</f>
        <v>259.27999999999997</v>
      </c>
    </row>
    <row r="131" spans="1:65" s="2" customFormat="1" ht="16.5" customHeight="1">
      <c r="A131" s="26"/>
      <c r="B131" s="144"/>
      <c r="C131" s="145" t="s">
        <v>169</v>
      </c>
      <c r="D131" s="145" t="s">
        <v>145</v>
      </c>
      <c r="E131" s="146" t="s">
        <v>992</v>
      </c>
      <c r="F131" s="147" t="s">
        <v>993</v>
      </c>
      <c r="G131" s="148" t="s">
        <v>148</v>
      </c>
      <c r="H131" s="149">
        <v>2.7</v>
      </c>
      <c r="I131" s="150">
        <v>96.03</v>
      </c>
      <c r="J131" s="150">
        <f>ROUND(I131*H131,2)</f>
        <v>259.27999999999997</v>
      </c>
      <c r="K131" s="151"/>
      <c r="L131" s="27"/>
      <c r="M131" s="152" t="s">
        <v>1</v>
      </c>
      <c r="N131" s="153" t="s">
        <v>42</v>
      </c>
      <c r="O131" s="154">
        <v>0</v>
      </c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149</v>
      </c>
      <c r="AT131" s="156" t="s">
        <v>145</v>
      </c>
      <c r="AU131" s="156" t="s">
        <v>150</v>
      </c>
      <c r="AY131" s="14" t="s">
        <v>142</v>
      </c>
      <c r="BE131" s="157">
        <f>IF(N131="základná",J131,0)</f>
        <v>0</v>
      </c>
      <c r="BF131" s="157">
        <f>IF(N131="znížená",J131,0)</f>
        <v>259.27999999999997</v>
      </c>
      <c r="BG131" s="157">
        <f>IF(N131="zákl. prenesená",J131,0)</f>
        <v>0</v>
      </c>
      <c r="BH131" s="157">
        <f>IF(N131="zníž. prenesená",J131,0)</f>
        <v>0</v>
      </c>
      <c r="BI131" s="157">
        <f>IF(N131="nulová",J131,0)</f>
        <v>0</v>
      </c>
      <c r="BJ131" s="14" t="s">
        <v>150</v>
      </c>
      <c r="BK131" s="157">
        <f>ROUND(I131*H131,2)</f>
        <v>259.27999999999997</v>
      </c>
      <c r="BL131" s="14" t="s">
        <v>149</v>
      </c>
      <c r="BM131" s="156" t="s">
        <v>172</v>
      </c>
    </row>
    <row r="132" spans="1:65" s="12" customFormat="1" ht="22.9" customHeight="1">
      <c r="B132" s="132"/>
      <c r="D132" s="133" t="s">
        <v>75</v>
      </c>
      <c r="E132" s="142" t="s">
        <v>160</v>
      </c>
      <c r="F132" s="142" t="s">
        <v>994</v>
      </c>
      <c r="J132" s="143">
        <f>BK132</f>
        <v>3715.33</v>
      </c>
      <c r="L132" s="132"/>
      <c r="M132" s="136"/>
      <c r="N132" s="137"/>
      <c r="O132" s="137"/>
      <c r="P132" s="138">
        <f>SUM(P133:P144)</f>
        <v>0</v>
      </c>
      <c r="Q132" s="137"/>
      <c r="R132" s="138">
        <f>SUM(R133:R144)</f>
        <v>0</v>
      </c>
      <c r="S132" s="137"/>
      <c r="T132" s="139">
        <f>SUM(T133:T144)</f>
        <v>0</v>
      </c>
      <c r="AR132" s="133" t="s">
        <v>84</v>
      </c>
      <c r="AT132" s="140" t="s">
        <v>75</v>
      </c>
      <c r="AU132" s="140" t="s">
        <v>84</v>
      </c>
      <c r="AY132" s="133" t="s">
        <v>142</v>
      </c>
      <c r="BK132" s="141">
        <f>SUM(BK133:BK144)</f>
        <v>3715.33</v>
      </c>
    </row>
    <row r="133" spans="1:65" s="2" customFormat="1" ht="24.2" customHeight="1">
      <c r="A133" s="26"/>
      <c r="B133" s="144"/>
      <c r="C133" s="145" t="s">
        <v>160</v>
      </c>
      <c r="D133" s="145" t="s">
        <v>145</v>
      </c>
      <c r="E133" s="146" t="s">
        <v>995</v>
      </c>
      <c r="F133" s="147" t="s">
        <v>996</v>
      </c>
      <c r="G133" s="148" t="s">
        <v>217</v>
      </c>
      <c r="H133" s="149">
        <v>80.319999999999993</v>
      </c>
      <c r="I133" s="150">
        <v>3.3</v>
      </c>
      <c r="J133" s="150">
        <f t="shared" ref="J133:J144" si="10">ROUND(I133*H133,2)</f>
        <v>265.06</v>
      </c>
      <c r="K133" s="151"/>
      <c r="L133" s="27"/>
      <c r="M133" s="152" t="s">
        <v>1</v>
      </c>
      <c r="N133" s="153" t="s">
        <v>42</v>
      </c>
      <c r="O133" s="154">
        <v>0</v>
      </c>
      <c r="P133" s="154">
        <f t="shared" ref="P133:P144" si="11">O133*H133</f>
        <v>0</v>
      </c>
      <c r="Q133" s="154">
        <v>0</v>
      </c>
      <c r="R133" s="154">
        <f t="shared" ref="R133:R144" si="12">Q133*H133</f>
        <v>0</v>
      </c>
      <c r="S133" s="154">
        <v>0</v>
      </c>
      <c r="T133" s="155">
        <f t="shared" ref="T133:T144" si="1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149</v>
      </c>
      <c r="AT133" s="156" t="s">
        <v>145</v>
      </c>
      <c r="AU133" s="156" t="s">
        <v>150</v>
      </c>
      <c r="AY133" s="14" t="s">
        <v>142</v>
      </c>
      <c r="BE133" s="157">
        <f t="shared" ref="BE133:BE144" si="14">IF(N133="základná",J133,0)</f>
        <v>0</v>
      </c>
      <c r="BF133" s="157">
        <f t="shared" ref="BF133:BF144" si="15">IF(N133="znížená",J133,0)</f>
        <v>265.06</v>
      </c>
      <c r="BG133" s="157">
        <f t="shared" ref="BG133:BG144" si="16">IF(N133="zákl. prenesená",J133,0)</f>
        <v>0</v>
      </c>
      <c r="BH133" s="157">
        <f t="shared" ref="BH133:BH144" si="17">IF(N133="zníž. prenesená",J133,0)</f>
        <v>0</v>
      </c>
      <c r="BI133" s="157">
        <f t="shared" ref="BI133:BI144" si="18">IF(N133="nulová",J133,0)</f>
        <v>0</v>
      </c>
      <c r="BJ133" s="14" t="s">
        <v>150</v>
      </c>
      <c r="BK133" s="157">
        <f t="shared" ref="BK133:BK144" si="19">ROUND(I133*H133,2)</f>
        <v>265.06</v>
      </c>
      <c r="BL133" s="14" t="s">
        <v>149</v>
      </c>
      <c r="BM133" s="156" t="s">
        <v>175</v>
      </c>
    </row>
    <row r="134" spans="1:65" s="2" customFormat="1" ht="33" customHeight="1">
      <c r="A134" s="26"/>
      <c r="B134" s="144"/>
      <c r="C134" s="162" t="s">
        <v>143</v>
      </c>
      <c r="D134" s="162" t="s">
        <v>281</v>
      </c>
      <c r="E134" s="163" t="s">
        <v>997</v>
      </c>
      <c r="F134" s="164" t="s">
        <v>998</v>
      </c>
      <c r="G134" s="165" t="s">
        <v>303</v>
      </c>
      <c r="H134" s="166">
        <v>16.064</v>
      </c>
      <c r="I134" s="167">
        <v>45.1</v>
      </c>
      <c r="J134" s="167">
        <f t="shared" si="10"/>
        <v>724.49</v>
      </c>
      <c r="K134" s="168"/>
      <c r="L134" s="169"/>
      <c r="M134" s="170" t="s">
        <v>1</v>
      </c>
      <c r="N134" s="171" t="s">
        <v>42</v>
      </c>
      <c r="O134" s="154">
        <v>0</v>
      </c>
      <c r="P134" s="154">
        <f t="shared" si="11"/>
        <v>0</v>
      </c>
      <c r="Q134" s="154">
        <v>0</v>
      </c>
      <c r="R134" s="154">
        <f t="shared" si="12"/>
        <v>0</v>
      </c>
      <c r="S134" s="154">
        <v>0</v>
      </c>
      <c r="T134" s="155">
        <f t="shared" si="1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160</v>
      </c>
      <c r="AT134" s="156" t="s">
        <v>281</v>
      </c>
      <c r="AU134" s="156" t="s">
        <v>150</v>
      </c>
      <c r="AY134" s="14" t="s">
        <v>142</v>
      </c>
      <c r="BE134" s="157">
        <f t="shared" si="14"/>
        <v>0</v>
      </c>
      <c r="BF134" s="157">
        <f t="shared" si="15"/>
        <v>724.49</v>
      </c>
      <c r="BG134" s="157">
        <f t="shared" si="16"/>
        <v>0</v>
      </c>
      <c r="BH134" s="157">
        <f t="shared" si="17"/>
        <v>0</v>
      </c>
      <c r="BI134" s="157">
        <f t="shared" si="18"/>
        <v>0</v>
      </c>
      <c r="BJ134" s="14" t="s">
        <v>150</v>
      </c>
      <c r="BK134" s="157">
        <f t="shared" si="19"/>
        <v>724.49</v>
      </c>
      <c r="BL134" s="14" t="s">
        <v>149</v>
      </c>
      <c r="BM134" s="156" t="s">
        <v>178</v>
      </c>
    </row>
    <row r="135" spans="1:65" s="2" customFormat="1" ht="16.5" customHeight="1">
      <c r="A135" s="26"/>
      <c r="B135" s="144"/>
      <c r="C135" s="145" t="s">
        <v>164</v>
      </c>
      <c r="D135" s="145" t="s">
        <v>145</v>
      </c>
      <c r="E135" s="146" t="s">
        <v>999</v>
      </c>
      <c r="F135" s="147" t="s">
        <v>1000</v>
      </c>
      <c r="G135" s="148" t="s">
        <v>303</v>
      </c>
      <c r="H135" s="149">
        <v>25</v>
      </c>
      <c r="I135" s="150">
        <v>4.4000000000000004</v>
      </c>
      <c r="J135" s="150">
        <f t="shared" si="10"/>
        <v>110</v>
      </c>
      <c r="K135" s="151"/>
      <c r="L135" s="27"/>
      <c r="M135" s="152" t="s">
        <v>1</v>
      </c>
      <c r="N135" s="153" t="s">
        <v>42</v>
      </c>
      <c r="O135" s="154">
        <v>0</v>
      </c>
      <c r="P135" s="154">
        <f t="shared" si="11"/>
        <v>0</v>
      </c>
      <c r="Q135" s="154">
        <v>0</v>
      </c>
      <c r="R135" s="154">
        <f t="shared" si="12"/>
        <v>0</v>
      </c>
      <c r="S135" s="154">
        <v>0</v>
      </c>
      <c r="T135" s="155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149</v>
      </c>
      <c r="AT135" s="156" t="s">
        <v>145</v>
      </c>
      <c r="AU135" s="156" t="s">
        <v>150</v>
      </c>
      <c r="AY135" s="14" t="s">
        <v>142</v>
      </c>
      <c r="BE135" s="157">
        <f t="shared" si="14"/>
        <v>0</v>
      </c>
      <c r="BF135" s="157">
        <f t="shared" si="15"/>
        <v>110</v>
      </c>
      <c r="BG135" s="157">
        <f t="shared" si="16"/>
        <v>0</v>
      </c>
      <c r="BH135" s="157">
        <f t="shared" si="17"/>
        <v>0</v>
      </c>
      <c r="BI135" s="157">
        <f t="shared" si="18"/>
        <v>0</v>
      </c>
      <c r="BJ135" s="14" t="s">
        <v>150</v>
      </c>
      <c r="BK135" s="157">
        <f t="shared" si="19"/>
        <v>110</v>
      </c>
      <c r="BL135" s="14" t="s">
        <v>149</v>
      </c>
      <c r="BM135" s="156" t="s">
        <v>7</v>
      </c>
    </row>
    <row r="136" spans="1:65" s="2" customFormat="1" ht="24.2" customHeight="1">
      <c r="A136" s="26"/>
      <c r="B136" s="144"/>
      <c r="C136" s="162" t="s">
        <v>181</v>
      </c>
      <c r="D136" s="162" t="s">
        <v>281</v>
      </c>
      <c r="E136" s="163" t="s">
        <v>1001</v>
      </c>
      <c r="F136" s="164" t="s">
        <v>1002</v>
      </c>
      <c r="G136" s="165" t="s">
        <v>303</v>
      </c>
      <c r="H136" s="166">
        <v>25</v>
      </c>
      <c r="I136" s="167">
        <v>4.95</v>
      </c>
      <c r="J136" s="167">
        <f t="shared" si="10"/>
        <v>123.75</v>
      </c>
      <c r="K136" s="168"/>
      <c r="L136" s="169"/>
      <c r="M136" s="170" t="s">
        <v>1</v>
      </c>
      <c r="N136" s="171" t="s">
        <v>42</v>
      </c>
      <c r="O136" s="154">
        <v>0</v>
      </c>
      <c r="P136" s="154">
        <f t="shared" si="11"/>
        <v>0</v>
      </c>
      <c r="Q136" s="154">
        <v>0</v>
      </c>
      <c r="R136" s="154">
        <f t="shared" si="12"/>
        <v>0</v>
      </c>
      <c r="S136" s="154">
        <v>0</v>
      </c>
      <c r="T136" s="155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160</v>
      </c>
      <c r="AT136" s="156" t="s">
        <v>281</v>
      </c>
      <c r="AU136" s="156" t="s">
        <v>150</v>
      </c>
      <c r="AY136" s="14" t="s">
        <v>142</v>
      </c>
      <c r="BE136" s="157">
        <f t="shared" si="14"/>
        <v>0</v>
      </c>
      <c r="BF136" s="157">
        <f t="shared" si="15"/>
        <v>123.75</v>
      </c>
      <c r="BG136" s="157">
        <f t="shared" si="16"/>
        <v>0</v>
      </c>
      <c r="BH136" s="157">
        <f t="shared" si="17"/>
        <v>0</v>
      </c>
      <c r="BI136" s="157">
        <f t="shared" si="18"/>
        <v>0</v>
      </c>
      <c r="BJ136" s="14" t="s">
        <v>150</v>
      </c>
      <c r="BK136" s="157">
        <f t="shared" si="19"/>
        <v>123.75</v>
      </c>
      <c r="BL136" s="14" t="s">
        <v>149</v>
      </c>
      <c r="BM136" s="156" t="s">
        <v>184</v>
      </c>
    </row>
    <row r="137" spans="1:65" s="2" customFormat="1" ht="16.5" customHeight="1">
      <c r="A137" s="26"/>
      <c r="B137" s="144"/>
      <c r="C137" s="145" t="s">
        <v>168</v>
      </c>
      <c r="D137" s="145" t="s">
        <v>145</v>
      </c>
      <c r="E137" s="146" t="s">
        <v>1003</v>
      </c>
      <c r="F137" s="147" t="s">
        <v>1004</v>
      </c>
      <c r="G137" s="148" t="s">
        <v>303</v>
      </c>
      <c r="H137" s="149">
        <v>14</v>
      </c>
      <c r="I137" s="150">
        <v>4.4000000000000004</v>
      </c>
      <c r="J137" s="150">
        <f t="shared" si="10"/>
        <v>61.6</v>
      </c>
      <c r="K137" s="151"/>
      <c r="L137" s="27"/>
      <c r="M137" s="152" t="s">
        <v>1</v>
      </c>
      <c r="N137" s="153" t="s">
        <v>42</v>
      </c>
      <c r="O137" s="154">
        <v>0</v>
      </c>
      <c r="P137" s="154">
        <f t="shared" si="11"/>
        <v>0</v>
      </c>
      <c r="Q137" s="154">
        <v>0</v>
      </c>
      <c r="R137" s="154">
        <f t="shared" si="12"/>
        <v>0</v>
      </c>
      <c r="S137" s="154">
        <v>0</v>
      </c>
      <c r="T137" s="155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6" t="s">
        <v>149</v>
      </c>
      <c r="AT137" s="156" t="s">
        <v>145</v>
      </c>
      <c r="AU137" s="156" t="s">
        <v>150</v>
      </c>
      <c r="AY137" s="14" t="s">
        <v>142</v>
      </c>
      <c r="BE137" s="157">
        <f t="shared" si="14"/>
        <v>0</v>
      </c>
      <c r="BF137" s="157">
        <f t="shared" si="15"/>
        <v>61.6</v>
      </c>
      <c r="BG137" s="157">
        <f t="shared" si="16"/>
        <v>0</v>
      </c>
      <c r="BH137" s="157">
        <f t="shared" si="17"/>
        <v>0</v>
      </c>
      <c r="BI137" s="157">
        <f t="shared" si="18"/>
        <v>0</v>
      </c>
      <c r="BJ137" s="14" t="s">
        <v>150</v>
      </c>
      <c r="BK137" s="157">
        <f t="shared" si="19"/>
        <v>61.6</v>
      </c>
      <c r="BL137" s="14" t="s">
        <v>149</v>
      </c>
      <c r="BM137" s="156" t="s">
        <v>187</v>
      </c>
    </row>
    <row r="138" spans="1:65" s="2" customFormat="1" ht="24.2" customHeight="1">
      <c r="A138" s="26"/>
      <c r="B138" s="144"/>
      <c r="C138" s="162" t="s">
        <v>192</v>
      </c>
      <c r="D138" s="162" t="s">
        <v>281</v>
      </c>
      <c r="E138" s="163" t="s">
        <v>1005</v>
      </c>
      <c r="F138" s="164" t="s">
        <v>1006</v>
      </c>
      <c r="G138" s="165" t="s">
        <v>303</v>
      </c>
      <c r="H138" s="166">
        <v>14</v>
      </c>
      <c r="I138" s="167">
        <v>5.5</v>
      </c>
      <c r="J138" s="167">
        <f t="shared" si="10"/>
        <v>77</v>
      </c>
      <c r="K138" s="168"/>
      <c r="L138" s="169"/>
      <c r="M138" s="170" t="s">
        <v>1</v>
      </c>
      <c r="N138" s="171" t="s">
        <v>42</v>
      </c>
      <c r="O138" s="154">
        <v>0</v>
      </c>
      <c r="P138" s="154">
        <f t="shared" si="11"/>
        <v>0</v>
      </c>
      <c r="Q138" s="154">
        <v>0</v>
      </c>
      <c r="R138" s="154">
        <f t="shared" si="12"/>
        <v>0</v>
      </c>
      <c r="S138" s="154">
        <v>0</v>
      </c>
      <c r="T138" s="155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160</v>
      </c>
      <c r="AT138" s="156" t="s">
        <v>281</v>
      </c>
      <c r="AU138" s="156" t="s">
        <v>150</v>
      </c>
      <c r="AY138" s="14" t="s">
        <v>142</v>
      </c>
      <c r="BE138" s="157">
        <f t="shared" si="14"/>
        <v>0</v>
      </c>
      <c r="BF138" s="157">
        <f t="shared" si="15"/>
        <v>77</v>
      </c>
      <c r="BG138" s="157">
        <f t="shared" si="16"/>
        <v>0</v>
      </c>
      <c r="BH138" s="157">
        <f t="shared" si="17"/>
        <v>0</v>
      </c>
      <c r="BI138" s="157">
        <f t="shared" si="18"/>
        <v>0</v>
      </c>
      <c r="BJ138" s="14" t="s">
        <v>150</v>
      </c>
      <c r="BK138" s="157">
        <f t="shared" si="19"/>
        <v>77</v>
      </c>
      <c r="BL138" s="14" t="s">
        <v>149</v>
      </c>
      <c r="BM138" s="156" t="s">
        <v>196</v>
      </c>
    </row>
    <row r="139" spans="1:65" s="2" customFormat="1" ht="16.5" customHeight="1">
      <c r="A139" s="26"/>
      <c r="B139" s="144"/>
      <c r="C139" s="145" t="s">
        <v>172</v>
      </c>
      <c r="D139" s="145" t="s">
        <v>145</v>
      </c>
      <c r="E139" s="146" t="s">
        <v>1007</v>
      </c>
      <c r="F139" s="147" t="s">
        <v>1008</v>
      </c>
      <c r="G139" s="148" t="s">
        <v>303</v>
      </c>
      <c r="H139" s="149">
        <v>1</v>
      </c>
      <c r="I139" s="150">
        <v>38.5</v>
      </c>
      <c r="J139" s="150">
        <f t="shared" si="10"/>
        <v>38.5</v>
      </c>
      <c r="K139" s="151"/>
      <c r="L139" s="27"/>
      <c r="M139" s="152" t="s">
        <v>1</v>
      </c>
      <c r="N139" s="153" t="s">
        <v>42</v>
      </c>
      <c r="O139" s="154">
        <v>0</v>
      </c>
      <c r="P139" s="154">
        <f t="shared" si="11"/>
        <v>0</v>
      </c>
      <c r="Q139" s="154">
        <v>0</v>
      </c>
      <c r="R139" s="154">
        <f t="shared" si="12"/>
        <v>0</v>
      </c>
      <c r="S139" s="154">
        <v>0</v>
      </c>
      <c r="T139" s="155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149</v>
      </c>
      <c r="AT139" s="156" t="s">
        <v>145</v>
      </c>
      <c r="AU139" s="156" t="s">
        <v>150</v>
      </c>
      <c r="AY139" s="14" t="s">
        <v>142</v>
      </c>
      <c r="BE139" s="157">
        <f t="shared" si="14"/>
        <v>0</v>
      </c>
      <c r="BF139" s="157">
        <f t="shared" si="15"/>
        <v>38.5</v>
      </c>
      <c r="BG139" s="157">
        <f t="shared" si="16"/>
        <v>0</v>
      </c>
      <c r="BH139" s="157">
        <f t="shared" si="17"/>
        <v>0</v>
      </c>
      <c r="BI139" s="157">
        <f t="shared" si="18"/>
        <v>0</v>
      </c>
      <c r="BJ139" s="14" t="s">
        <v>150</v>
      </c>
      <c r="BK139" s="157">
        <f t="shared" si="19"/>
        <v>38.5</v>
      </c>
      <c r="BL139" s="14" t="s">
        <v>149</v>
      </c>
      <c r="BM139" s="156" t="s">
        <v>199</v>
      </c>
    </row>
    <row r="140" spans="1:65" s="2" customFormat="1" ht="16.5" customHeight="1">
      <c r="A140" s="26"/>
      <c r="B140" s="144"/>
      <c r="C140" s="145" t="s">
        <v>200</v>
      </c>
      <c r="D140" s="145" t="s">
        <v>145</v>
      </c>
      <c r="E140" s="146" t="s">
        <v>1009</v>
      </c>
      <c r="F140" s="147" t="s">
        <v>1010</v>
      </c>
      <c r="G140" s="148" t="s">
        <v>217</v>
      </c>
      <c r="H140" s="149">
        <v>80.319999999999993</v>
      </c>
      <c r="I140" s="150">
        <v>1.65</v>
      </c>
      <c r="J140" s="150">
        <f t="shared" si="10"/>
        <v>132.53</v>
      </c>
      <c r="K140" s="151"/>
      <c r="L140" s="27"/>
      <c r="M140" s="152" t="s">
        <v>1</v>
      </c>
      <c r="N140" s="153" t="s">
        <v>42</v>
      </c>
      <c r="O140" s="154">
        <v>0</v>
      </c>
      <c r="P140" s="154">
        <f t="shared" si="11"/>
        <v>0</v>
      </c>
      <c r="Q140" s="154">
        <v>0</v>
      </c>
      <c r="R140" s="154">
        <f t="shared" si="12"/>
        <v>0</v>
      </c>
      <c r="S140" s="154">
        <v>0</v>
      </c>
      <c r="T140" s="155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6" t="s">
        <v>149</v>
      </c>
      <c r="AT140" s="156" t="s">
        <v>145</v>
      </c>
      <c r="AU140" s="156" t="s">
        <v>150</v>
      </c>
      <c r="AY140" s="14" t="s">
        <v>142</v>
      </c>
      <c r="BE140" s="157">
        <f t="shared" si="14"/>
        <v>0</v>
      </c>
      <c r="BF140" s="157">
        <f t="shared" si="15"/>
        <v>132.53</v>
      </c>
      <c r="BG140" s="157">
        <f t="shared" si="16"/>
        <v>0</v>
      </c>
      <c r="BH140" s="157">
        <f t="shared" si="17"/>
        <v>0</v>
      </c>
      <c r="BI140" s="157">
        <f t="shared" si="18"/>
        <v>0</v>
      </c>
      <c r="BJ140" s="14" t="s">
        <v>150</v>
      </c>
      <c r="BK140" s="157">
        <f t="shared" si="19"/>
        <v>132.53</v>
      </c>
      <c r="BL140" s="14" t="s">
        <v>149</v>
      </c>
      <c r="BM140" s="156" t="s">
        <v>203</v>
      </c>
    </row>
    <row r="141" spans="1:65" s="2" customFormat="1" ht="33" customHeight="1">
      <c r="A141" s="26"/>
      <c r="B141" s="144"/>
      <c r="C141" s="145" t="s">
        <v>175</v>
      </c>
      <c r="D141" s="145" t="s">
        <v>145</v>
      </c>
      <c r="E141" s="146" t="s">
        <v>1011</v>
      </c>
      <c r="F141" s="147" t="s">
        <v>1012</v>
      </c>
      <c r="G141" s="148" t="s">
        <v>303</v>
      </c>
      <c r="H141" s="149">
        <v>8</v>
      </c>
      <c r="I141" s="150">
        <v>42.9</v>
      </c>
      <c r="J141" s="150">
        <f t="shared" si="10"/>
        <v>343.2</v>
      </c>
      <c r="K141" s="151"/>
      <c r="L141" s="27"/>
      <c r="M141" s="152" t="s">
        <v>1</v>
      </c>
      <c r="N141" s="153" t="s">
        <v>42</v>
      </c>
      <c r="O141" s="154">
        <v>0</v>
      </c>
      <c r="P141" s="154">
        <f t="shared" si="11"/>
        <v>0</v>
      </c>
      <c r="Q141" s="154">
        <v>0</v>
      </c>
      <c r="R141" s="154">
        <f t="shared" si="12"/>
        <v>0</v>
      </c>
      <c r="S141" s="154">
        <v>0</v>
      </c>
      <c r="T141" s="155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6" t="s">
        <v>149</v>
      </c>
      <c r="AT141" s="156" t="s">
        <v>145</v>
      </c>
      <c r="AU141" s="156" t="s">
        <v>150</v>
      </c>
      <c r="AY141" s="14" t="s">
        <v>142</v>
      </c>
      <c r="BE141" s="157">
        <f t="shared" si="14"/>
        <v>0</v>
      </c>
      <c r="BF141" s="157">
        <f t="shared" si="15"/>
        <v>343.2</v>
      </c>
      <c r="BG141" s="157">
        <f t="shared" si="16"/>
        <v>0</v>
      </c>
      <c r="BH141" s="157">
        <f t="shared" si="17"/>
        <v>0</v>
      </c>
      <c r="BI141" s="157">
        <f t="shared" si="18"/>
        <v>0</v>
      </c>
      <c r="BJ141" s="14" t="s">
        <v>150</v>
      </c>
      <c r="BK141" s="157">
        <f t="shared" si="19"/>
        <v>343.2</v>
      </c>
      <c r="BL141" s="14" t="s">
        <v>149</v>
      </c>
      <c r="BM141" s="156" t="s">
        <v>208</v>
      </c>
    </row>
    <row r="142" spans="1:65" s="2" customFormat="1" ht="24.2" customHeight="1">
      <c r="A142" s="26"/>
      <c r="B142" s="144"/>
      <c r="C142" s="162" t="s">
        <v>211</v>
      </c>
      <c r="D142" s="162" t="s">
        <v>281</v>
      </c>
      <c r="E142" s="163" t="s">
        <v>1013</v>
      </c>
      <c r="F142" s="164" t="s">
        <v>1014</v>
      </c>
      <c r="G142" s="165" t="s">
        <v>303</v>
      </c>
      <c r="H142" s="166">
        <v>8</v>
      </c>
      <c r="I142" s="167">
        <v>105.6</v>
      </c>
      <c r="J142" s="167">
        <f t="shared" si="10"/>
        <v>844.8</v>
      </c>
      <c r="K142" s="168"/>
      <c r="L142" s="169"/>
      <c r="M142" s="170" t="s">
        <v>1</v>
      </c>
      <c r="N142" s="171" t="s">
        <v>42</v>
      </c>
      <c r="O142" s="154">
        <v>0</v>
      </c>
      <c r="P142" s="154">
        <f t="shared" si="11"/>
        <v>0</v>
      </c>
      <c r="Q142" s="154">
        <v>0</v>
      </c>
      <c r="R142" s="154">
        <f t="shared" si="12"/>
        <v>0</v>
      </c>
      <c r="S142" s="154">
        <v>0</v>
      </c>
      <c r="T142" s="155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160</v>
      </c>
      <c r="AT142" s="156" t="s">
        <v>281</v>
      </c>
      <c r="AU142" s="156" t="s">
        <v>150</v>
      </c>
      <c r="AY142" s="14" t="s">
        <v>142</v>
      </c>
      <c r="BE142" s="157">
        <f t="shared" si="14"/>
        <v>0</v>
      </c>
      <c r="BF142" s="157">
        <f t="shared" si="15"/>
        <v>844.8</v>
      </c>
      <c r="BG142" s="157">
        <f t="shared" si="16"/>
        <v>0</v>
      </c>
      <c r="BH142" s="157">
        <f t="shared" si="17"/>
        <v>0</v>
      </c>
      <c r="BI142" s="157">
        <f t="shared" si="18"/>
        <v>0</v>
      </c>
      <c r="BJ142" s="14" t="s">
        <v>150</v>
      </c>
      <c r="BK142" s="157">
        <f t="shared" si="19"/>
        <v>844.8</v>
      </c>
      <c r="BL142" s="14" t="s">
        <v>149</v>
      </c>
      <c r="BM142" s="156" t="s">
        <v>214</v>
      </c>
    </row>
    <row r="143" spans="1:65" s="2" customFormat="1" ht="24.2" customHeight="1">
      <c r="A143" s="26"/>
      <c r="B143" s="144"/>
      <c r="C143" s="162" t="s">
        <v>178</v>
      </c>
      <c r="D143" s="162" t="s">
        <v>281</v>
      </c>
      <c r="E143" s="163" t="s">
        <v>1015</v>
      </c>
      <c r="F143" s="164" t="s">
        <v>1016</v>
      </c>
      <c r="G143" s="165" t="s">
        <v>303</v>
      </c>
      <c r="H143" s="166">
        <v>8</v>
      </c>
      <c r="I143" s="167">
        <v>38.5</v>
      </c>
      <c r="J143" s="167">
        <f t="shared" si="10"/>
        <v>308</v>
      </c>
      <c r="K143" s="168"/>
      <c r="L143" s="169"/>
      <c r="M143" s="170" t="s">
        <v>1</v>
      </c>
      <c r="N143" s="171" t="s">
        <v>42</v>
      </c>
      <c r="O143" s="154">
        <v>0</v>
      </c>
      <c r="P143" s="154">
        <f t="shared" si="11"/>
        <v>0</v>
      </c>
      <c r="Q143" s="154">
        <v>0</v>
      </c>
      <c r="R143" s="154">
        <f t="shared" si="12"/>
        <v>0</v>
      </c>
      <c r="S143" s="154">
        <v>0</v>
      </c>
      <c r="T143" s="155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160</v>
      </c>
      <c r="AT143" s="156" t="s">
        <v>281</v>
      </c>
      <c r="AU143" s="156" t="s">
        <v>150</v>
      </c>
      <c r="AY143" s="14" t="s">
        <v>142</v>
      </c>
      <c r="BE143" s="157">
        <f t="shared" si="14"/>
        <v>0</v>
      </c>
      <c r="BF143" s="157">
        <f t="shared" si="15"/>
        <v>308</v>
      </c>
      <c r="BG143" s="157">
        <f t="shared" si="16"/>
        <v>0</v>
      </c>
      <c r="BH143" s="157">
        <f t="shared" si="17"/>
        <v>0</v>
      </c>
      <c r="BI143" s="157">
        <f t="shared" si="18"/>
        <v>0</v>
      </c>
      <c r="BJ143" s="14" t="s">
        <v>150</v>
      </c>
      <c r="BK143" s="157">
        <f t="shared" si="19"/>
        <v>308</v>
      </c>
      <c r="BL143" s="14" t="s">
        <v>149</v>
      </c>
      <c r="BM143" s="156" t="s">
        <v>218</v>
      </c>
    </row>
    <row r="144" spans="1:65" s="2" customFormat="1" ht="37.9" customHeight="1">
      <c r="A144" s="26"/>
      <c r="B144" s="144"/>
      <c r="C144" s="162" t="s">
        <v>219</v>
      </c>
      <c r="D144" s="162" t="s">
        <v>281</v>
      </c>
      <c r="E144" s="163" t="s">
        <v>1017</v>
      </c>
      <c r="F144" s="164" t="s">
        <v>1018</v>
      </c>
      <c r="G144" s="165" t="s">
        <v>303</v>
      </c>
      <c r="H144" s="166">
        <v>8</v>
      </c>
      <c r="I144" s="167">
        <v>85.8</v>
      </c>
      <c r="J144" s="167">
        <f t="shared" si="10"/>
        <v>686.4</v>
      </c>
      <c r="K144" s="168"/>
      <c r="L144" s="169"/>
      <c r="M144" s="170" t="s">
        <v>1</v>
      </c>
      <c r="N144" s="171" t="s">
        <v>42</v>
      </c>
      <c r="O144" s="154">
        <v>0</v>
      </c>
      <c r="P144" s="154">
        <f t="shared" si="11"/>
        <v>0</v>
      </c>
      <c r="Q144" s="154">
        <v>0</v>
      </c>
      <c r="R144" s="154">
        <f t="shared" si="12"/>
        <v>0</v>
      </c>
      <c r="S144" s="154">
        <v>0</v>
      </c>
      <c r="T144" s="155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160</v>
      </c>
      <c r="AT144" s="156" t="s">
        <v>281</v>
      </c>
      <c r="AU144" s="156" t="s">
        <v>150</v>
      </c>
      <c r="AY144" s="14" t="s">
        <v>142</v>
      </c>
      <c r="BE144" s="157">
        <f t="shared" si="14"/>
        <v>0</v>
      </c>
      <c r="BF144" s="157">
        <f t="shared" si="15"/>
        <v>686.4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4" t="s">
        <v>150</v>
      </c>
      <c r="BK144" s="157">
        <f t="shared" si="19"/>
        <v>686.4</v>
      </c>
      <c r="BL144" s="14" t="s">
        <v>149</v>
      </c>
      <c r="BM144" s="156" t="s">
        <v>222</v>
      </c>
    </row>
    <row r="145" spans="1:65" s="12" customFormat="1" ht="22.9" customHeight="1">
      <c r="B145" s="132"/>
      <c r="D145" s="133" t="s">
        <v>75</v>
      </c>
      <c r="E145" s="142" t="s">
        <v>514</v>
      </c>
      <c r="F145" s="142" t="s">
        <v>515</v>
      </c>
      <c r="J145" s="143">
        <f>BK145</f>
        <v>1601</v>
      </c>
      <c r="L145" s="132"/>
      <c r="M145" s="136"/>
      <c r="N145" s="137"/>
      <c r="O145" s="137"/>
      <c r="P145" s="138">
        <f>P146</f>
        <v>0</v>
      </c>
      <c r="Q145" s="137"/>
      <c r="R145" s="138">
        <f>R146</f>
        <v>0</v>
      </c>
      <c r="S145" s="137"/>
      <c r="T145" s="139">
        <f>T146</f>
        <v>0</v>
      </c>
      <c r="AR145" s="133" t="s">
        <v>84</v>
      </c>
      <c r="AT145" s="140" t="s">
        <v>75</v>
      </c>
      <c r="AU145" s="140" t="s">
        <v>84</v>
      </c>
      <c r="AY145" s="133" t="s">
        <v>142</v>
      </c>
      <c r="BK145" s="141">
        <f>BK146</f>
        <v>1601</v>
      </c>
    </row>
    <row r="146" spans="1:65" s="2" customFormat="1" ht="33" customHeight="1">
      <c r="A146" s="26"/>
      <c r="B146" s="144"/>
      <c r="C146" s="145" t="s">
        <v>7</v>
      </c>
      <c r="D146" s="145" t="s">
        <v>145</v>
      </c>
      <c r="E146" s="146" t="s">
        <v>1019</v>
      </c>
      <c r="F146" s="147" t="s">
        <v>1020</v>
      </c>
      <c r="G146" s="148" t="s">
        <v>167</v>
      </c>
      <c r="H146" s="149">
        <v>58.218000000000004</v>
      </c>
      <c r="I146" s="150">
        <v>27.5</v>
      </c>
      <c r="J146" s="150">
        <f>ROUND(I146*H146,2)</f>
        <v>1601</v>
      </c>
      <c r="K146" s="151"/>
      <c r="L146" s="27"/>
      <c r="M146" s="158" t="s">
        <v>1</v>
      </c>
      <c r="N146" s="159" t="s">
        <v>42</v>
      </c>
      <c r="O146" s="160">
        <v>0</v>
      </c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149</v>
      </c>
      <c r="AT146" s="156" t="s">
        <v>145</v>
      </c>
      <c r="AU146" s="156" t="s">
        <v>150</v>
      </c>
      <c r="AY146" s="14" t="s">
        <v>142</v>
      </c>
      <c r="BE146" s="157">
        <f>IF(N146="základná",J146,0)</f>
        <v>0</v>
      </c>
      <c r="BF146" s="157">
        <f>IF(N146="znížená",J146,0)</f>
        <v>1601</v>
      </c>
      <c r="BG146" s="157">
        <f>IF(N146="zákl. prenesená",J146,0)</f>
        <v>0</v>
      </c>
      <c r="BH146" s="157">
        <f>IF(N146="zníž. prenesená",J146,0)</f>
        <v>0</v>
      </c>
      <c r="BI146" s="157">
        <f>IF(N146="nulová",J146,0)</f>
        <v>0</v>
      </c>
      <c r="BJ146" s="14" t="s">
        <v>150</v>
      </c>
      <c r="BK146" s="157">
        <f>ROUND(I146*H146,2)</f>
        <v>1601</v>
      </c>
      <c r="BL146" s="14" t="s">
        <v>149</v>
      </c>
      <c r="BM146" s="156" t="s">
        <v>228</v>
      </c>
    </row>
    <row r="147" spans="1:65" s="2" customFormat="1" ht="6.95" customHeight="1">
      <c r="A147" s="26"/>
      <c r="B147" s="44"/>
      <c r="C147" s="45"/>
      <c r="D147" s="45"/>
      <c r="E147" s="45"/>
      <c r="F147" s="45"/>
      <c r="G147" s="45"/>
      <c r="H147" s="45"/>
      <c r="I147" s="45"/>
      <c r="J147" s="45"/>
      <c r="K147" s="45"/>
      <c r="L147" s="27"/>
      <c r="M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</row>
  </sheetData>
  <autoFilter ref="C120:K146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7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0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94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customHeight="1">
      <c r="B4" s="17"/>
      <c r="D4" s="18" t="s">
        <v>113</v>
      </c>
      <c r="L4" s="17"/>
      <c r="M4" s="91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17" t="str">
        <f>'Rekapitulácia stavby'!K6</f>
        <v>Rekonštrukcia budovy bývalej kláštornej školy na detské jasle v obci Bojná</v>
      </c>
      <c r="F7" s="218"/>
      <c r="G7" s="218"/>
      <c r="H7" s="218"/>
      <c r="L7" s="17"/>
    </row>
    <row r="8" spans="1:46" s="2" customFormat="1" ht="12" customHeight="1">
      <c r="A8" s="26"/>
      <c r="B8" s="27"/>
      <c r="C8" s="26"/>
      <c r="D8" s="23" t="s">
        <v>114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1021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2. 3. 2023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31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25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36</v>
      </c>
      <c r="E30" s="26"/>
      <c r="F30" s="26"/>
      <c r="G30" s="26"/>
      <c r="H30" s="26"/>
      <c r="I30" s="26"/>
      <c r="J30" s="68">
        <f>ROUND(J125, 2)</f>
        <v>1393.02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6" t="s">
        <v>40</v>
      </c>
      <c r="E33" s="32" t="s">
        <v>41</v>
      </c>
      <c r="F33" s="97">
        <f>ROUND((SUM(BE125:BE173)),  2)</f>
        <v>0</v>
      </c>
      <c r="G33" s="98"/>
      <c r="H33" s="98"/>
      <c r="I33" s="99">
        <v>0.2</v>
      </c>
      <c r="J33" s="97">
        <f>ROUND(((SUM(BE125:BE173))*I33),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42</v>
      </c>
      <c r="F34" s="100">
        <f>ROUND((SUM(BF125:BF173)),  2)</f>
        <v>1393.02</v>
      </c>
      <c r="G34" s="26"/>
      <c r="H34" s="26"/>
      <c r="I34" s="101">
        <v>0.2</v>
      </c>
      <c r="J34" s="100">
        <f>ROUND(((SUM(BF125:BF173))*I34),  2)</f>
        <v>278.60000000000002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100">
        <f>ROUND((SUM(BG125:BG173)),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100">
        <f>ROUND((SUM(BH125:BH173)),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45</v>
      </c>
      <c r="F37" s="97">
        <f>ROUND((SUM(BI125:BI173)),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46</v>
      </c>
      <c r="E39" s="57"/>
      <c r="F39" s="57"/>
      <c r="G39" s="104" t="s">
        <v>47</v>
      </c>
      <c r="H39" s="105" t="s">
        <v>48</v>
      </c>
      <c r="I39" s="57"/>
      <c r="J39" s="106">
        <f>SUM(J30:J37)</f>
        <v>1671.62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51</v>
      </c>
      <c r="E61" s="29"/>
      <c r="F61" s="108" t="s">
        <v>52</v>
      </c>
      <c r="G61" s="42" t="s">
        <v>51</v>
      </c>
      <c r="H61" s="29"/>
      <c r="I61" s="29"/>
      <c r="J61" s="109" t="s">
        <v>52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51</v>
      </c>
      <c r="E76" s="29"/>
      <c r="F76" s="108" t="s">
        <v>52</v>
      </c>
      <c r="G76" s="42" t="s">
        <v>51</v>
      </c>
      <c r="H76" s="29"/>
      <c r="I76" s="29"/>
      <c r="J76" s="109" t="s">
        <v>52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116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hidden="1" customHeight="1">
      <c r="A85" s="26"/>
      <c r="B85" s="27"/>
      <c r="C85" s="26"/>
      <c r="D85" s="26"/>
      <c r="E85" s="217" t="str">
        <f>E7</f>
        <v>Rekonštrukcia budovy bývalej kláštornej školy na detské jasle v obci Bojná</v>
      </c>
      <c r="F85" s="218"/>
      <c r="G85" s="218"/>
      <c r="H85" s="218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114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4" t="str">
        <f>E9</f>
        <v>so03 - 03 - Prípojka plynu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Bojná</v>
      </c>
      <c r="G89" s="26"/>
      <c r="H89" s="26"/>
      <c r="I89" s="23" t="s">
        <v>19</v>
      </c>
      <c r="J89" s="52" t="str">
        <f>IF(J12="","",J12)</f>
        <v>2. 3. 2023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Obec Bojná</v>
      </c>
      <c r="G91" s="26"/>
      <c r="H91" s="26"/>
      <c r="I91" s="23" t="s">
        <v>31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AB-STAV, s.r.o. Malý Cetín</v>
      </c>
      <c r="G92" s="26"/>
      <c r="H92" s="26"/>
      <c r="I92" s="23" t="s">
        <v>33</v>
      </c>
      <c r="J92" s="24" t="str">
        <f>E24</f>
        <v>Miroslav Čech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10" t="s">
        <v>117</v>
      </c>
      <c r="D94" s="102"/>
      <c r="E94" s="102"/>
      <c r="F94" s="102"/>
      <c r="G94" s="102"/>
      <c r="H94" s="102"/>
      <c r="I94" s="102"/>
      <c r="J94" s="111" t="s">
        <v>118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12" t="s">
        <v>119</v>
      </c>
      <c r="D96" s="26"/>
      <c r="E96" s="26"/>
      <c r="F96" s="26"/>
      <c r="G96" s="26"/>
      <c r="H96" s="26"/>
      <c r="I96" s="26"/>
      <c r="J96" s="68">
        <f>J125</f>
        <v>1393.02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120</v>
      </c>
    </row>
    <row r="97" spans="1:31" s="9" customFormat="1" ht="24.95" hidden="1" customHeight="1">
      <c r="B97" s="113"/>
      <c r="D97" s="114" t="s">
        <v>121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1:31" s="10" customFormat="1" ht="19.899999999999999" hidden="1" customHeight="1">
      <c r="B98" s="117"/>
      <c r="D98" s="118" t="s">
        <v>230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1:31" s="10" customFormat="1" ht="19.899999999999999" hidden="1" customHeight="1">
      <c r="B99" s="117"/>
      <c r="D99" s="118" t="s">
        <v>981</v>
      </c>
      <c r="E99" s="119"/>
      <c r="F99" s="119"/>
      <c r="G99" s="119"/>
      <c r="H99" s="119"/>
      <c r="I99" s="119"/>
      <c r="J99" s="120">
        <f>J136</f>
        <v>0</v>
      </c>
      <c r="L99" s="117"/>
    </row>
    <row r="100" spans="1:31" s="9" customFormat="1" ht="24.95" hidden="1" customHeight="1">
      <c r="B100" s="113"/>
      <c r="D100" s="114" t="s">
        <v>123</v>
      </c>
      <c r="E100" s="115"/>
      <c r="F100" s="115"/>
      <c r="G100" s="115"/>
      <c r="H100" s="115"/>
      <c r="I100" s="115"/>
      <c r="J100" s="116">
        <f>J141</f>
        <v>915.34</v>
      </c>
      <c r="L100" s="113"/>
    </row>
    <row r="101" spans="1:31" s="10" customFormat="1" ht="19.899999999999999" hidden="1" customHeight="1">
      <c r="B101" s="117"/>
      <c r="D101" s="118" t="s">
        <v>1022</v>
      </c>
      <c r="E101" s="119"/>
      <c r="F101" s="119"/>
      <c r="G101" s="119"/>
      <c r="H101" s="119"/>
      <c r="I101" s="119"/>
      <c r="J101" s="120">
        <f>J142</f>
        <v>877.06000000000006</v>
      </c>
      <c r="L101" s="117"/>
    </row>
    <row r="102" spans="1:31" s="10" customFormat="1" ht="19.899999999999999" hidden="1" customHeight="1">
      <c r="B102" s="117"/>
      <c r="D102" s="118" t="s">
        <v>1023</v>
      </c>
      <c r="E102" s="119"/>
      <c r="F102" s="119"/>
      <c r="G102" s="119"/>
      <c r="H102" s="119"/>
      <c r="I102" s="119"/>
      <c r="J102" s="120">
        <f>J158</f>
        <v>38.28</v>
      </c>
      <c r="L102" s="117"/>
    </row>
    <row r="103" spans="1:31" s="9" customFormat="1" ht="24.95" hidden="1" customHeight="1">
      <c r="B103" s="113"/>
      <c r="D103" s="114" t="s">
        <v>1024</v>
      </c>
      <c r="E103" s="115"/>
      <c r="F103" s="115"/>
      <c r="G103" s="115"/>
      <c r="H103" s="115"/>
      <c r="I103" s="115"/>
      <c r="J103" s="116">
        <f>J161</f>
        <v>477.67999999999995</v>
      </c>
      <c r="L103" s="113"/>
    </row>
    <row r="104" spans="1:31" s="10" customFormat="1" ht="19.899999999999999" hidden="1" customHeight="1">
      <c r="B104" s="117"/>
      <c r="D104" s="118" t="s">
        <v>1025</v>
      </c>
      <c r="E104" s="119"/>
      <c r="F104" s="119"/>
      <c r="G104" s="119"/>
      <c r="H104" s="119"/>
      <c r="I104" s="119"/>
      <c r="J104" s="120">
        <f>J162</f>
        <v>0</v>
      </c>
      <c r="L104" s="117"/>
    </row>
    <row r="105" spans="1:31" s="10" customFormat="1" ht="19.899999999999999" hidden="1" customHeight="1">
      <c r="B105" s="117"/>
      <c r="D105" s="118" t="s">
        <v>1026</v>
      </c>
      <c r="E105" s="119"/>
      <c r="F105" s="119"/>
      <c r="G105" s="119"/>
      <c r="H105" s="119"/>
      <c r="I105" s="119"/>
      <c r="J105" s="120">
        <f>J167</f>
        <v>477.67999999999995</v>
      </c>
      <c r="L105" s="117"/>
    </row>
    <row r="106" spans="1:31" s="2" customFormat="1" ht="21.75" hidden="1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hidden="1" customHeight="1">
      <c r="A107" s="26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ht="11.25" hidden="1"/>
    <row r="109" spans="1:31" ht="11.25" hidden="1"/>
    <row r="110" spans="1:31" ht="11.25" hidden="1"/>
    <row r="111" spans="1:31" s="2" customFormat="1" ht="6.95" customHeight="1">
      <c r="A111" s="2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95" customHeight="1">
      <c r="A112" s="26"/>
      <c r="B112" s="27"/>
      <c r="C112" s="18" t="s">
        <v>128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26.25" customHeight="1">
      <c r="A115" s="26"/>
      <c r="B115" s="27"/>
      <c r="C115" s="26"/>
      <c r="D115" s="26"/>
      <c r="E115" s="217" t="str">
        <f>E7</f>
        <v>Rekonštrukcia budovy bývalej kláštornej školy na detské jasle v obci Bojná</v>
      </c>
      <c r="F115" s="218"/>
      <c r="G115" s="218"/>
      <c r="H115" s="218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114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84" t="str">
        <f>E9</f>
        <v>so03 - 03 - Prípojka plynu</v>
      </c>
      <c r="F117" s="219"/>
      <c r="G117" s="219"/>
      <c r="H117" s="219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17</v>
      </c>
      <c r="D119" s="26"/>
      <c r="E119" s="26"/>
      <c r="F119" s="21" t="str">
        <f>F12</f>
        <v>Bojná</v>
      </c>
      <c r="G119" s="26"/>
      <c r="H119" s="26"/>
      <c r="I119" s="23" t="s">
        <v>19</v>
      </c>
      <c r="J119" s="52" t="str">
        <f>IF(J12="","",J12)</f>
        <v>2. 3. 2023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21</v>
      </c>
      <c r="D121" s="26"/>
      <c r="E121" s="26"/>
      <c r="F121" s="21" t="str">
        <f>E15</f>
        <v>Obec Bojná</v>
      </c>
      <c r="G121" s="26"/>
      <c r="H121" s="26"/>
      <c r="I121" s="23" t="s">
        <v>31</v>
      </c>
      <c r="J121" s="24" t="str">
        <f>E21</f>
        <v xml:space="preserve"> 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26</v>
      </c>
      <c r="D122" s="26"/>
      <c r="E122" s="26"/>
      <c r="F122" s="21" t="str">
        <f>IF(E18="","",E18)</f>
        <v>AB-STAV, s.r.o. Malý Cetín</v>
      </c>
      <c r="G122" s="26"/>
      <c r="H122" s="26"/>
      <c r="I122" s="23" t="s">
        <v>33</v>
      </c>
      <c r="J122" s="24" t="str">
        <f>E24</f>
        <v>Miroslav Čech</v>
      </c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21"/>
      <c r="B124" s="122"/>
      <c r="C124" s="123" t="s">
        <v>129</v>
      </c>
      <c r="D124" s="124" t="s">
        <v>61</v>
      </c>
      <c r="E124" s="124" t="s">
        <v>57</v>
      </c>
      <c r="F124" s="124" t="s">
        <v>58</v>
      </c>
      <c r="G124" s="124" t="s">
        <v>130</v>
      </c>
      <c r="H124" s="124" t="s">
        <v>131</v>
      </c>
      <c r="I124" s="124" t="s">
        <v>132</v>
      </c>
      <c r="J124" s="125" t="s">
        <v>118</v>
      </c>
      <c r="K124" s="126" t="s">
        <v>133</v>
      </c>
      <c r="L124" s="127"/>
      <c r="M124" s="59" t="s">
        <v>1</v>
      </c>
      <c r="N124" s="60" t="s">
        <v>40</v>
      </c>
      <c r="O124" s="60" t="s">
        <v>134</v>
      </c>
      <c r="P124" s="60" t="s">
        <v>135</v>
      </c>
      <c r="Q124" s="60" t="s">
        <v>136</v>
      </c>
      <c r="R124" s="60" t="s">
        <v>137</v>
      </c>
      <c r="S124" s="60" t="s">
        <v>138</v>
      </c>
      <c r="T124" s="61" t="s">
        <v>139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5" s="2" customFormat="1" ht="22.9" customHeight="1">
      <c r="A125" s="26"/>
      <c r="B125" s="27"/>
      <c r="C125" s="66" t="s">
        <v>119</v>
      </c>
      <c r="D125" s="26"/>
      <c r="E125" s="26"/>
      <c r="F125" s="26"/>
      <c r="G125" s="26"/>
      <c r="H125" s="26"/>
      <c r="I125" s="26"/>
      <c r="J125" s="128">
        <f>BK125</f>
        <v>1393.02</v>
      </c>
      <c r="K125" s="26"/>
      <c r="L125" s="27"/>
      <c r="M125" s="62"/>
      <c r="N125" s="53"/>
      <c r="O125" s="63"/>
      <c r="P125" s="129">
        <f>P126+P141+P161</f>
        <v>0</v>
      </c>
      <c r="Q125" s="63"/>
      <c r="R125" s="129">
        <f>R126+R141+R161</f>
        <v>1.8000000000000001E-4</v>
      </c>
      <c r="S125" s="63"/>
      <c r="T125" s="130">
        <f>T126+T141+T161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75</v>
      </c>
      <c r="AU125" s="14" t="s">
        <v>120</v>
      </c>
      <c r="BK125" s="131">
        <f>BK126+BK141+BK161</f>
        <v>1393.02</v>
      </c>
    </row>
    <row r="126" spans="1:65" s="12" customFormat="1" ht="25.9" customHeight="1">
      <c r="B126" s="132"/>
      <c r="D126" s="133" t="s">
        <v>75</v>
      </c>
      <c r="E126" s="134" t="s">
        <v>140</v>
      </c>
      <c r="F126" s="134" t="s">
        <v>141</v>
      </c>
      <c r="J126" s="135">
        <f>BK126</f>
        <v>0</v>
      </c>
      <c r="L126" s="132"/>
      <c r="M126" s="136"/>
      <c r="N126" s="137"/>
      <c r="O126" s="137"/>
      <c r="P126" s="138">
        <f>P127+P136</f>
        <v>0</v>
      </c>
      <c r="Q126" s="137"/>
      <c r="R126" s="138">
        <f>R127+R136</f>
        <v>0</v>
      </c>
      <c r="S126" s="137"/>
      <c r="T126" s="139">
        <f>T127+T136</f>
        <v>0</v>
      </c>
      <c r="AR126" s="133" t="s">
        <v>84</v>
      </c>
      <c r="AT126" s="140" t="s">
        <v>75</v>
      </c>
      <c r="AU126" s="140" t="s">
        <v>76</v>
      </c>
      <c r="AY126" s="133" t="s">
        <v>142</v>
      </c>
      <c r="BK126" s="141">
        <f>BK127+BK136</f>
        <v>0</v>
      </c>
    </row>
    <row r="127" spans="1:65" s="12" customFormat="1" ht="22.9" customHeight="1">
      <c r="B127" s="132"/>
      <c r="D127" s="133" t="s">
        <v>75</v>
      </c>
      <c r="E127" s="142" t="s">
        <v>84</v>
      </c>
      <c r="F127" s="142" t="s">
        <v>249</v>
      </c>
      <c r="J127" s="143">
        <f>BK127</f>
        <v>0</v>
      </c>
      <c r="L127" s="132"/>
      <c r="M127" s="136"/>
      <c r="N127" s="137"/>
      <c r="O127" s="137"/>
      <c r="P127" s="138">
        <f>SUM(P128:P135)</f>
        <v>0</v>
      </c>
      <c r="Q127" s="137"/>
      <c r="R127" s="138">
        <f>SUM(R128:R135)</f>
        <v>0</v>
      </c>
      <c r="S127" s="137"/>
      <c r="T127" s="139">
        <f>SUM(T128:T135)</f>
        <v>0</v>
      </c>
      <c r="AR127" s="133" t="s">
        <v>84</v>
      </c>
      <c r="AT127" s="140" t="s">
        <v>75</v>
      </c>
      <c r="AU127" s="140" t="s">
        <v>84</v>
      </c>
      <c r="AY127" s="133" t="s">
        <v>142</v>
      </c>
      <c r="BK127" s="141">
        <f>SUM(BK128:BK135)</f>
        <v>0</v>
      </c>
    </row>
    <row r="128" spans="1:65" s="2" customFormat="1" ht="21.75" customHeight="1">
      <c r="A128" s="26"/>
      <c r="B128" s="144"/>
      <c r="C128" s="145" t="s">
        <v>84</v>
      </c>
      <c r="D128" s="145" t="s">
        <v>145</v>
      </c>
      <c r="E128" s="146" t="s">
        <v>1027</v>
      </c>
      <c r="F128" s="147" t="s">
        <v>1028</v>
      </c>
      <c r="G128" s="148" t="s">
        <v>148</v>
      </c>
      <c r="H128" s="149">
        <v>18.324000000000002</v>
      </c>
      <c r="I128" s="150">
        <v>25.53</v>
      </c>
      <c r="J128" s="150">
        <f t="shared" ref="J128:J135" si="0">ROUND(I128*H128,2)</f>
        <v>467.81</v>
      </c>
      <c r="K128" s="151"/>
      <c r="L128" s="27"/>
      <c r="M128" s="152" t="s">
        <v>1</v>
      </c>
      <c r="N128" s="153" t="s">
        <v>42</v>
      </c>
      <c r="O128" s="154">
        <v>0</v>
      </c>
      <c r="P128" s="154">
        <f t="shared" ref="P128:P135" si="1">O128*H128</f>
        <v>0</v>
      </c>
      <c r="Q128" s="154">
        <v>0</v>
      </c>
      <c r="R128" s="154">
        <f t="shared" ref="R128:R135" si="2">Q128*H128</f>
        <v>0</v>
      </c>
      <c r="S128" s="154">
        <v>0</v>
      </c>
      <c r="T128" s="155">
        <f t="shared" ref="T128:T135" si="3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149</v>
      </c>
      <c r="AT128" s="156" t="s">
        <v>145</v>
      </c>
      <c r="AU128" s="156" t="s">
        <v>150</v>
      </c>
      <c r="AY128" s="14" t="s">
        <v>142</v>
      </c>
      <c r="BE128" s="157">
        <f t="shared" ref="BE128:BE135" si="4">IF(N128="základná",J128,0)</f>
        <v>0</v>
      </c>
      <c r="BF128" s="157">
        <f t="shared" ref="BF128:BF135" si="5">IF(N128="znížená",J128,0)</f>
        <v>467.81</v>
      </c>
      <c r="BG128" s="157">
        <f t="shared" ref="BG128:BG135" si="6">IF(N128="zákl. prenesená",J128,0)</f>
        <v>0</v>
      </c>
      <c r="BH128" s="157">
        <f t="shared" ref="BH128:BH135" si="7">IF(N128="zníž. prenesená",J128,0)</f>
        <v>0</v>
      </c>
      <c r="BI128" s="157">
        <f t="shared" ref="BI128:BI135" si="8">IF(N128="nulová",J128,0)</f>
        <v>0</v>
      </c>
      <c r="BJ128" s="14" t="s">
        <v>150</v>
      </c>
      <c r="BK128" s="157">
        <f t="shared" ref="BK128:BK135" si="9">ROUND(I128*H128,2)</f>
        <v>467.81</v>
      </c>
      <c r="BL128" s="14" t="s">
        <v>149</v>
      </c>
      <c r="BM128" s="156" t="s">
        <v>150</v>
      </c>
    </row>
    <row r="129" spans="1:65" s="2" customFormat="1" ht="21.75" customHeight="1">
      <c r="A129" s="26"/>
      <c r="B129" s="144"/>
      <c r="C129" s="145" t="s">
        <v>196</v>
      </c>
      <c r="D129" s="176" t="s">
        <v>145</v>
      </c>
      <c r="E129" s="146" t="s">
        <v>1027</v>
      </c>
      <c r="F129" s="147" t="s">
        <v>1028</v>
      </c>
      <c r="G129" s="148" t="s">
        <v>148</v>
      </c>
      <c r="H129" s="149">
        <v>-18.324000000000002</v>
      </c>
      <c r="I129" s="150">
        <v>25.53</v>
      </c>
      <c r="J129" s="150">
        <f t="shared" si="0"/>
        <v>-467.81</v>
      </c>
      <c r="K129" s="151"/>
      <c r="L129" s="27"/>
      <c r="M129" s="152" t="s">
        <v>1</v>
      </c>
      <c r="N129" s="153" t="s">
        <v>42</v>
      </c>
      <c r="O129" s="154">
        <v>0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149</v>
      </c>
      <c r="AT129" s="156" t="s">
        <v>145</v>
      </c>
      <c r="AU129" s="156" t="s">
        <v>150</v>
      </c>
      <c r="AY129" s="14" t="s">
        <v>142</v>
      </c>
      <c r="BE129" s="157">
        <f t="shared" si="4"/>
        <v>0</v>
      </c>
      <c r="BF129" s="157">
        <f t="shared" si="5"/>
        <v>-467.81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150</v>
      </c>
      <c r="BK129" s="157">
        <f t="shared" si="9"/>
        <v>-467.81</v>
      </c>
      <c r="BL129" s="14" t="s">
        <v>149</v>
      </c>
      <c r="BM129" s="156" t="s">
        <v>1029</v>
      </c>
    </row>
    <row r="130" spans="1:65" s="2" customFormat="1" ht="24.2" customHeight="1">
      <c r="A130" s="26"/>
      <c r="B130" s="144"/>
      <c r="C130" s="145" t="s">
        <v>150</v>
      </c>
      <c r="D130" s="145" t="s">
        <v>145</v>
      </c>
      <c r="E130" s="146" t="s">
        <v>1030</v>
      </c>
      <c r="F130" s="147" t="s">
        <v>1031</v>
      </c>
      <c r="G130" s="148" t="s">
        <v>148</v>
      </c>
      <c r="H130" s="149">
        <v>4.2290000000000001</v>
      </c>
      <c r="I130" s="150">
        <v>2.9</v>
      </c>
      <c r="J130" s="150">
        <f t="shared" si="0"/>
        <v>12.26</v>
      </c>
      <c r="K130" s="151"/>
      <c r="L130" s="27"/>
      <c r="M130" s="152" t="s">
        <v>1</v>
      </c>
      <c r="N130" s="153" t="s">
        <v>42</v>
      </c>
      <c r="O130" s="154">
        <v>0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149</v>
      </c>
      <c r="AT130" s="156" t="s">
        <v>145</v>
      </c>
      <c r="AU130" s="156" t="s">
        <v>150</v>
      </c>
      <c r="AY130" s="14" t="s">
        <v>142</v>
      </c>
      <c r="BE130" s="157">
        <f t="shared" si="4"/>
        <v>0</v>
      </c>
      <c r="BF130" s="157">
        <f t="shared" si="5"/>
        <v>12.26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4" t="s">
        <v>150</v>
      </c>
      <c r="BK130" s="157">
        <f t="shared" si="9"/>
        <v>12.26</v>
      </c>
      <c r="BL130" s="14" t="s">
        <v>149</v>
      </c>
      <c r="BM130" s="156" t="s">
        <v>149</v>
      </c>
    </row>
    <row r="131" spans="1:65" s="2" customFormat="1" ht="24.2" customHeight="1">
      <c r="A131" s="26"/>
      <c r="B131" s="144"/>
      <c r="C131" s="145" t="s">
        <v>319</v>
      </c>
      <c r="D131" s="176" t="s">
        <v>145</v>
      </c>
      <c r="E131" s="146" t="s">
        <v>1030</v>
      </c>
      <c r="F131" s="147" t="s">
        <v>1031</v>
      </c>
      <c r="G131" s="148" t="s">
        <v>148</v>
      </c>
      <c r="H131" s="149">
        <v>-4.2290000000000001</v>
      </c>
      <c r="I131" s="150">
        <v>2.9</v>
      </c>
      <c r="J131" s="150">
        <f t="shared" si="0"/>
        <v>-12.26</v>
      </c>
      <c r="K131" s="151"/>
      <c r="L131" s="27"/>
      <c r="M131" s="152" t="s">
        <v>1</v>
      </c>
      <c r="N131" s="153" t="s">
        <v>42</v>
      </c>
      <c r="O131" s="154">
        <v>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149</v>
      </c>
      <c r="AT131" s="156" t="s">
        <v>145</v>
      </c>
      <c r="AU131" s="156" t="s">
        <v>150</v>
      </c>
      <c r="AY131" s="14" t="s">
        <v>142</v>
      </c>
      <c r="BE131" s="157">
        <f t="shared" si="4"/>
        <v>0</v>
      </c>
      <c r="BF131" s="157">
        <f t="shared" si="5"/>
        <v>-12.26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150</v>
      </c>
      <c r="BK131" s="157">
        <f t="shared" si="9"/>
        <v>-12.26</v>
      </c>
      <c r="BL131" s="14" t="s">
        <v>149</v>
      </c>
      <c r="BM131" s="156" t="s">
        <v>1032</v>
      </c>
    </row>
    <row r="132" spans="1:65" s="2" customFormat="1" ht="16.5" customHeight="1">
      <c r="A132" s="26"/>
      <c r="B132" s="144"/>
      <c r="C132" s="162" t="s">
        <v>154</v>
      </c>
      <c r="D132" s="162" t="s">
        <v>281</v>
      </c>
      <c r="E132" s="163" t="s">
        <v>1033</v>
      </c>
      <c r="F132" s="164" t="s">
        <v>1034</v>
      </c>
      <c r="G132" s="165" t="s">
        <v>167</v>
      </c>
      <c r="H132" s="166">
        <v>7.766</v>
      </c>
      <c r="I132" s="167">
        <v>10.1</v>
      </c>
      <c r="J132" s="167">
        <f t="shared" si="0"/>
        <v>78.44</v>
      </c>
      <c r="K132" s="168"/>
      <c r="L132" s="169"/>
      <c r="M132" s="170" t="s">
        <v>1</v>
      </c>
      <c r="N132" s="171" t="s">
        <v>42</v>
      </c>
      <c r="O132" s="154">
        <v>0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160</v>
      </c>
      <c r="AT132" s="156" t="s">
        <v>281</v>
      </c>
      <c r="AU132" s="156" t="s">
        <v>150</v>
      </c>
      <c r="AY132" s="14" t="s">
        <v>142</v>
      </c>
      <c r="BE132" s="157">
        <f t="shared" si="4"/>
        <v>0</v>
      </c>
      <c r="BF132" s="157">
        <f t="shared" si="5"/>
        <v>78.44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150</v>
      </c>
      <c r="BK132" s="157">
        <f t="shared" si="9"/>
        <v>78.44</v>
      </c>
      <c r="BL132" s="14" t="s">
        <v>149</v>
      </c>
      <c r="BM132" s="156" t="s">
        <v>157</v>
      </c>
    </row>
    <row r="133" spans="1:65" s="2" customFormat="1" ht="16.5" customHeight="1">
      <c r="A133" s="26"/>
      <c r="B133" s="144"/>
      <c r="C133" s="162" t="s">
        <v>199</v>
      </c>
      <c r="D133" s="177" t="s">
        <v>281</v>
      </c>
      <c r="E133" s="163" t="s">
        <v>1033</v>
      </c>
      <c r="F133" s="164" t="s">
        <v>1034</v>
      </c>
      <c r="G133" s="165" t="s">
        <v>167</v>
      </c>
      <c r="H133" s="166">
        <v>-7.766</v>
      </c>
      <c r="I133" s="167">
        <v>10.1</v>
      </c>
      <c r="J133" s="167">
        <f t="shared" si="0"/>
        <v>-78.44</v>
      </c>
      <c r="K133" s="168"/>
      <c r="L133" s="169"/>
      <c r="M133" s="170" t="s">
        <v>1</v>
      </c>
      <c r="N133" s="171" t="s">
        <v>42</v>
      </c>
      <c r="O133" s="154">
        <v>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160</v>
      </c>
      <c r="AT133" s="156" t="s">
        <v>281</v>
      </c>
      <c r="AU133" s="156" t="s">
        <v>150</v>
      </c>
      <c r="AY133" s="14" t="s">
        <v>142</v>
      </c>
      <c r="BE133" s="157">
        <f t="shared" si="4"/>
        <v>0</v>
      </c>
      <c r="BF133" s="157">
        <f t="shared" si="5"/>
        <v>-78.44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150</v>
      </c>
      <c r="BK133" s="157">
        <f t="shared" si="9"/>
        <v>-78.44</v>
      </c>
      <c r="BL133" s="14" t="s">
        <v>149</v>
      </c>
      <c r="BM133" s="156" t="s">
        <v>1035</v>
      </c>
    </row>
    <row r="134" spans="1:65" s="2" customFormat="1" ht="24.2" customHeight="1">
      <c r="A134" s="26"/>
      <c r="B134" s="144"/>
      <c r="C134" s="145" t="s">
        <v>149</v>
      </c>
      <c r="D134" s="145" t="s">
        <v>145</v>
      </c>
      <c r="E134" s="146" t="s">
        <v>1036</v>
      </c>
      <c r="F134" s="147" t="s">
        <v>1037</v>
      </c>
      <c r="G134" s="148" t="s">
        <v>148</v>
      </c>
      <c r="H134" s="149">
        <v>14.095000000000001</v>
      </c>
      <c r="I134" s="150">
        <v>13.46</v>
      </c>
      <c r="J134" s="150">
        <f t="shared" si="0"/>
        <v>189.72</v>
      </c>
      <c r="K134" s="151"/>
      <c r="L134" s="27"/>
      <c r="M134" s="152" t="s">
        <v>1</v>
      </c>
      <c r="N134" s="153" t="s">
        <v>42</v>
      </c>
      <c r="O134" s="154">
        <v>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149</v>
      </c>
      <c r="AT134" s="156" t="s">
        <v>145</v>
      </c>
      <c r="AU134" s="156" t="s">
        <v>150</v>
      </c>
      <c r="AY134" s="14" t="s">
        <v>142</v>
      </c>
      <c r="BE134" s="157">
        <f t="shared" si="4"/>
        <v>0</v>
      </c>
      <c r="BF134" s="157">
        <f t="shared" si="5"/>
        <v>189.72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150</v>
      </c>
      <c r="BK134" s="157">
        <f t="shared" si="9"/>
        <v>189.72</v>
      </c>
      <c r="BL134" s="14" t="s">
        <v>149</v>
      </c>
      <c r="BM134" s="156" t="s">
        <v>160</v>
      </c>
    </row>
    <row r="135" spans="1:65" s="2" customFormat="1" ht="24.2" customHeight="1">
      <c r="A135" s="26"/>
      <c r="B135" s="144"/>
      <c r="C135" s="145" t="s">
        <v>344</v>
      </c>
      <c r="D135" s="176" t="s">
        <v>145</v>
      </c>
      <c r="E135" s="146" t="s">
        <v>1036</v>
      </c>
      <c r="F135" s="147" t="s">
        <v>1037</v>
      </c>
      <c r="G135" s="148" t="s">
        <v>148</v>
      </c>
      <c r="H135" s="149">
        <v>-14.095000000000001</v>
      </c>
      <c r="I135" s="150">
        <v>13.46</v>
      </c>
      <c r="J135" s="150">
        <f t="shared" si="0"/>
        <v>-189.72</v>
      </c>
      <c r="K135" s="151"/>
      <c r="L135" s="27"/>
      <c r="M135" s="152" t="s">
        <v>1</v>
      </c>
      <c r="N135" s="153" t="s">
        <v>42</v>
      </c>
      <c r="O135" s="154">
        <v>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149</v>
      </c>
      <c r="AT135" s="156" t="s">
        <v>145</v>
      </c>
      <c r="AU135" s="156" t="s">
        <v>150</v>
      </c>
      <c r="AY135" s="14" t="s">
        <v>142</v>
      </c>
      <c r="BE135" s="157">
        <f t="shared" si="4"/>
        <v>0</v>
      </c>
      <c r="BF135" s="157">
        <f t="shared" si="5"/>
        <v>-189.72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150</v>
      </c>
      <c r="BK135" s="157">
        <f t="shared" si="9"/>
        <v>-189.72</v>
      </c>
      <c r="BL135" s="14" t="s">
        <v>149</v>
      </c>
      <c r="BM135" s="156" t="s">
        <v>1038</v>
      </c>
    </row>
    <row r="136" spans="1:65" s="12" customFormat="1" ht="22.9" customHeight="1">
      <c r="B136" s="132"/>
      <c r="D136" s="133" t="s">
        <v>75</v>
      </c>
      <c r="E136" s="142" t="s">
        <v>160</v>
      </c>
      <c r="F136" s="142" t="s">
        <v>994</v>
      </c>
      <c r="J136" s="143">
        <f>BK136</f>
        <v>0</v>
      </c>
      <c r="L136" s="132"/>
      <c r="M136" s="136"/>
      <c r="N136" s="137"/>
      <c r="O136" s="137"/>
      <c r="P136" s="138">
        <f>SUM(P137:P140)</f>
        <v>0</v>
      </c>
      <c r="Q136" s="137"/>
      <c r="R136" s="138">
        <f>SUM(R137:R140)</f>
        <v>0</v>
      </c>
      <c r="S136" s="137"/>
      <c r="T136" s="139">
        <f>SUM(T137:T140)</f>
        <v>0</v>
      </c>
      <c r="AR136" s="133" t="s">
        <v>84</v>
      </c>
      <c r="AT136" s="140" t="s">
        <v>75</v>
      </c>
      <c r="AU136" s="140" t="s">
        <v>84</v>
      </c>
      <c r="AY136" s="133" t="s">
        <v>142</v>
      </c>
      <c r="BK136" s="141">
        <f>SUM(BK137:BK140)</f>
        <v>0</v>
      </c>
    </row>
    <row r="137" spans="1:65" s="2" customFormat="1" ht="24.2" customHeight="1">
      <c r="A137" s="26"/>
      <c r="B137" s="144"/>
      <c r="C137" s="145" t="s">
        <v>161</v>
      </c>
      <c r="D137" s="145" t="s">
        <v>145</v>
      </c>
      <c r="E137" s="146" t="s">
        <v>1039</v>
      </c>
      <c r="F137" s="147" t="s">
        <v>1040</v>
      </c>
      <c r="G137" s="148" t="s">
        <v>217</v>
      </c>
      <c r="H137" s="149">
        <v>26.619</v>
      </c>
      <c r="I137" s="150">
        <v>0.84</v>
      </c>
      <c r="J137" s="150">
        <f>ROUND(I137*H137,2)</f>
        <v>22.36</v>
      </c>
      <c r="K137" s="151"/>
      <c r="L137" s="27"/>
      <c r="M137" s="152" t="s">
        <v>1</v>
      </c>
      <c r="N137" s="153" t="s">
        <v>42</v>
      </c>
      <c r="O137" s="154">
        <v>0</v>
      </c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6" t="s">
        <v>149</v>
      </c>
      <c r="AT137" s="156" t="s">
        <v>145</v>
      </c>
      <c r="AU137" s="156" t="s">
        <v>150</v>
      </c>
      <c r="AY137" s="14" t="s">
        <v>142</v>
      </c>
      <c r="BE137" s="157">
        <f>IF(N137="základná",J137,0)</f>
        <v>0</v>
      </c>
      <c r="BF137" s="157">
        <f>IF(N137="znížená",J137,0)</f>
        <v>22.36</v>
      </c>
      <c r="BG137" s="157">
        <f>IF(N137="zákl. prenesená",J137,0)</f>
        <v>0</v>
      </c>
      <c r="BH137" s="157">
        <f>IF(N137="zníž. prenesená",J137,0)</f>
        <v>0</v>
      </c>
      <c r="BI137" s="157">
        <f>IF(N137="nulová",J137,0)</f>
        <v>0</v>
      </c>
      <c r="BJ137" s="14" t="s">
        <v>150</v>
      </c>
      <c r="BK137" s="157">
        <f>ROUND(I137*H137,2)</f>
        <v>22.36</v>
      </c>
      <c r="BL137" s="14" t="s">
        <v>149</v>
      </c>
      <c r="BM137" s="156" t="s">
        <v>164</v>
      </c>
    </row>
    <row r="138" spans="1:65" s="2" customFormat="1" ht="24.2" customHeight="1">
      <c r="A138" s="26"/>
      <c r="B138" s="144"/>
      <c r="C138" s="145" t="s">
        <v>377</v>
      </c>
      <c r="D138" s="176" t="s">
        <v>145</v>
      </c>
      <c r="E138" s="146" t="s">
        <v>1039</v>
      </c>
      <c r="F138" s="147" t="s">
        <v>1040</v>
      </c>
      <c r="G138" s="148" t="s">
        <v>217</v>
      </c>
      <c r="H138" s="149">
        <v>-26.619</v>
      </c>
      <c r="I138" s="150">
        <v>0.84</v>
      </c>
      <c r="J138" s="150">
        <f>ROUND(I138*H138,2)</f>
        <v>-22.36</v>
      </c>
      <c r="K138" s="151"/>
      <c r="L138" s="27"/>
      <c r="M138" s="152" t="s">
        <v>1</v>
      </c>
      <c r="N138" s="153" t="s">
        <v>42</v>
      </c>
      <c r="O138" s="154">
        <v>0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149</v>
      </c>
      <c r="AT138" s="156" t="s">
        <v>145</v>
      </c>
      <c r="AU138" s="156" t="s">
        <v>150</v>
      </c>
      <c r="AY138" s="14" t="s">
        <v>142</v>
      </c>
      <c r="BE138" s="157">
        <f>IF(N138="základná",J138,0)</f>
        <v>0</v>
      </c>
      <c r="BF138" s="157">
        <f>IF(N138="znížená",J138,0)</f>
        <v>-22.36</v>
      </c>
      <c r="BG138" s="157">
        <f>IF(N138="zákl. prenesená",J138,0)</f>
        <v>0</v>
      </c>
      <c r="BH138" s="157">
        <f>IF(N138="zníž. prenesená",J138,0)</f>
        <v>0</v>
      </c>
      <c r="BI138" s="157">
        <f>IF(N138="nulová",J138,0)</f>
        <v>0</v>
      </c>
      <c r="BJ138" s="14" t="s">
        <v>150</v>
      </c>
      <c r="BK138" s="157">
        <f>ROUND(I138*H138,2)</f>
        <v>-22.36</v>
      </c>
      <c r="BL138" s="14" t="s">
        <v>149</v>
      </c>
      <c r="BM138" s="156" t="s">
        <v>1041</v>
      </c>
    </row>
    <row r="139" spans="1:65" s="2" customFormat="1" ht="24.2" customHeight="1">
      <c r="A139" s="26"/>
      <c r="B139" s="144"/>
      <c r="C139" s="145" t="s">
        <v>157</v>
      </c>
      <c r="D139" s="145" t="s">
        <v>145</v>
      </c>
      <c r="E139" s="146" t="s">
        <v>1042</v>
      </c>
      <c r="F139" s="147" t="s">
        <v>1043</v>
      </c>
      <c r="G139" s="148" t="s">
        <v>217</v>
      </c>
      <c r="H139" s="149">
        <v>8</v>
      </c>
      <c r="I139" s="150">
        <v>72</v>
      </c>
      <c r="J139" s="150">
        <f>ROUND(I139*H139,2)</f>
        <v>576</v>
      </c>
      <c r="K139" s="151"/>
      <c r="L139" s="27"/>
      <c r="M139" s="152" t="s">
        <v>1</v>
      </c>
      <c r="N139" s="153" t="s">
        <v>42</v>
      </c>
      <c r="O139" s="154">
        <v>0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149</v>
      </c>
      <c r="AT139" s="156" t="s">
        <v>145</v>
      </c>
      <c r="AU139" s="156" t="s">
        <v>150</v>
      </c>
      <c r="AY139" s="14" t="s">
        <v>142</v>
      </c>
      <c r="BE139" s="157">
        <f>IF(N139="základná",J139,0)</f>
        <v>0</v>
      </c>
      <c r="BF139" s="157">
        <f>IF(N139="znížená",J139,0)</f>
        <v>576</v>
      </c>
      <c r="BG139" s="157">
        <f>IF(N139="zákl. prenesená",J139,0)</f>
        <v>0</v>
      </c>
      <c r="BH139" s="157">
        <f>IF(N139="zníž. prenesená",J139,0)</f>
        <v>0</v>
      </c>
      <c r="BI139" s="157">
        <f>IF(N139="nulová",J139,0)</f>
        <v>0</v>
      </c>
      <c r="BJ139" s="14" t="s">
        <v>150</v>
      </c>
      <c r="BK139" s="157">
        <f>ROUND(I139*H139,2)</f>
        <v>576</v>
      </c>
      <c r="BL139" s="14" t="s">
        <v>149</v>
      </c>
      <c r="BM139" s="156" t="s">
        <v>168</v>
      </c>
    </row>
    <row r="140" spans="1:65" s="2" customFormat="1" ht="24.2" customHeight="1">
      <c r="A140" s="26"/>
      <c r="B140" s="144"/>
      <c r="C140" s="145" t="s">
        <v>203</v>
      </c>
      <c r="D140" s="176" t="s">
        <v>145</v>
      </c>
      <c r="E140" s="146" t="s">
        <v>1042</v>
      </c>
      <c r="F140" s="147" t="s">
        <v>1043</v>
      </c>
      <c r="G140" s="148" t="s">
        <v>217</v>
      </c>
      <c r="H140" s="149">
        <v>-8</v>
      </c>
      <c r="I140" s="150">
        <v>72</v>
      </c>
      <c r="J140" s="150">
        <f>ROUND(I140*H140,2)</f>
        <v>-576</v>
      </c>
      <c r="K140" s="151"/>
      <c r="L140" s="27"/>
      <c r="M140" s="152" t="s">
        <v>1</v>
      </c>
      <c r="N140" s="153" t="s">
        <v>42</v>
      </c>
      <c r="O140" s="154">
        <v>0</v>
      </c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6" t="s">
        <v>149</v>
      </c>
      <c r="AT140" s="156" t="s">
        <v>145</v>
      </c>
      <c r="AU140" s="156" t="s">
        <v>150</v>
      </c>
      <c r="AY140" s="14" t="s">
        <v>142</v>
      </c>
      <c r="BE140" s="157">
        <f>IF(N140="základná",J140,0)</f>
        <v>0</v>
      </c>
      <c r="BF140" s="157">
        <f>IF(N140="znížená",J140,0)</f>
        <v>-576</v>
      </c>
      <c r="BG140" s="157">
        <f>IF(N140="zákl. prenesená",J140,0)</f>
        <v>0</v>
      </c>
      <c r="BH140" s="157">
        <f>IF(N140="zníž. prenesená",J140,0)</f>
        <v>0</v>
      </c>
      <c r="BI140" s="157">
        <f>IF(N140="nulová",J140,0)</f>
        <v>0</v>
      </c>
      <c r="BJ140" s="14" t="s">
        <v>150</v>
      </c>
      <c r="BK140" s="157">
        <f>ROUND(I140*H140,2)</f>
        <v>-576</v>
      </c>
      <c r="BL140" s="14" t="s">
        <v>149</v>
      </c>
      <c r="BM140" s="156" t="s">
        <v>1044</v>
      </c>
    </row>
    <row r="141" spans="1:65" s="12" customFormat="1" ht="25.9" customHeight="1">
      <c r="B141" s="132"/>
      <c r="D141" s="133" t="s">
        <v>75</v>
      </c>
      <c r="E141" s="134" t="s">
        <v>188</v>
      </c>
      <c r="F141" s="134" t="s">
        <v>189</v>
      </c>
      <c r="J141" s="135">
        <f>BK141</f>
        <v>915.34</v>
      </c>
      <c r="L141" s="132"/>
      <c r="M141" s="136"/>
      <c r="N141" s="137"/>
      <c r="O141" s="137"/>
      <c r="P141" s="138">
        <f>P142+P158</f>
        <v>0</v>
      </c>
      <c r="Q141" s="137"/>
      <c r="R141" s="138">
        <f>R142+R158</f>
        <v>0</v>
      </c>
      <c r="S141" s="137"/>
      <c r="T141" s="139">
        <f>T142+T158</f>
        <v>0</v>
      </c>
      <c r="AR141" s="133" t="s">
        <v>150</v>
      </c>
      <c r="AT141" s="140" t="s">
        <v>75</v>
      </c>
      <c r="AU141" s="140" t="s">
        <v>76</v>
      </c>
      <c r="AY141" s="133" t="s">
        <v>142</v>
      </c>
      <c r="BK141" s="141">
        <f>BK142+BK158</f>
        <v>915.34</v>
      </c>
    </row>
    <row r="142" spans="1:65" s="12" customFormat="1" ht="22.9" customHeight="1">
      <c r="B142" s="132"/>
      <c r="D142" s="133" t="s">
        <v>75</v>
      </c>
      <c r="E142" s="142" t="s">
        <v>1045</v>
      </c>
      <c r="F142" s="142" t="s">
        <v>1046</v>
      </c>
      <c r="J142" s="143">
        <f>BK142</f>
        <v>877.06000000000006</v>
      </c>
      <c r="L142" s="132"/>
      <c r="M142" s="136"/>
      <c r="N142" s="137"/>
      <c r="O142" s="137"/>
      <c r="P142" s="138">
        <f>SUM(P143:P157)</f>
        <v>0</v>
      </c>
      <c r="Q142" s="137"/>
      <c r="R142" s="138">
        <f>SUM(R143:R157)</f>
        <v>0</v>
      </c>
      <c r="S142" s="137"/>
      <c r="T142" s="139">
        <f>SUM(T143:T157)</f>
        <v>0</v>
      </c>
      <c r="AR142" s="133" t="s">
        <v>150</v>
      </c>
      <c r="AT142" s="140" t="s">
        <v>75</v>
      </c>
      <c r="AU142" s="140" t="s">
        <v>84</v>
      </c>
      <c r="AY142" s="133" t="s">
        <v>142</v>
      </c>
      <c r="BK142" s="141">
        <f>SUM(BK143:BK157)</f>
        <v>877.06000000000006</v>
      </c>
    </row>
    <row r="143" spans="1:65" s="2" customFormat="1" ht="24.2" customHeight="1">
      <c r="A143" s="26"/>
      <c r="B143" s="144"/>
      <c r="C143" s="145" t="s">
        <v>169</v>
      </c>
      <c r="D143" s="145" t="s">
        <v>145</v>
      </c>
      <c r="E143" s="146" t="s">
        <v>1047</v>
      </c>
      <c r="F143" s="147" t="s">
        <v>1048</v>
      </c>
      <c r="G143" s="148" t="s">
        <v>217</v>
      </c>
      <c r="H143" s="149">
        <v>13</v>
      </c>
      <c r="I143" s="150">
        <v>12.1</v>
      </c>
      <c r="J143" s="150">
        <f t="shared" ref="J143:J157" si="10">ROUND(I143*H143,2)</f>
        <v>157.30000000000001</v>
      </c>
      <c r="K143" s="151"/>
      <c r="L143" s="27"/>
      <c r="M143" s="152" t="s">
        <v>1</v>
      </c>
      <c r="N143" s="153" t="s">
        <v>42</v>
      </c>
      <c r="O143" s="154">
        <v>0</v>
      </c>
      <c r="P143" s="154">
        <f t="shared" ref="P143:P157" si="11">O143*H143</f>
        <v>0</v>
      </c>
      <c r="Q143" s="154">
        <v>0</v>
      </c>
      <c r="R143" s="154">
        <f t="shared" ref="R143:R157" si="12">Q143*H143</f>
        <v>0</v>
      </c>
      <c r="S143" s="154">
        <v>0</v>
      </c>
      <c r="T143" s="155">
        <f t="shared" ref="T143:T157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175</v>
      </c>
      <c r="AT143" s="156" t="s">
        <v>145</v>
      </c>
      <c r="AU143" s="156" t="s">
        <v>150</v>
      </c>
      <c r="AY143" s="14" t="s">
        <v>142</v>
      </c>
      <c r="BE143" s="157">
        <f t="shared" ref="BE143:BE157" si="14">IF(N143="základná",J143,0)</f>
        <v>0</v>
      </c>
      <c r="BF143" s="157">
        <f t="shared" ref="BF143:BF157" si="15">IF(N143="znížená",J143,0)</f>
        <v>157.30000000000001</v>
      </c>
      <c r="BG143" s="157">
        <f t="shared" ref="BG143:BG157" si="16">IF(N143="zákl. prenesená",J143,0)</f>
        <v>0</v>
      </c>
      <c r="BH143" s="157">
        <f t="shared" ref="BH143:BH157" si="17">IF(N143="zníž. prenesená",J143,0)</f>
        <v>0</v>
      </c>
      <c r="BI143" s="157">
        <f t="shared" ref="BI143:BI157" si="18">IF(N143="nulová",J143,0)</f>
        <v>0</v>
      </c>
      <c r="BJ143" s="14" t="s">
        <v>150</v>
      </c>
      <c r="BK143" s="157">
        <f t="shared" ref="BK143:BK157" si="19">ROUND(I143*H143,2)</f>
        <v>157.30000000000001</v>
      </c>
      <c r="BL143" s="14" t="s">
        <v>175</v>
      </c>
      <c r="BM143" s="156" t="s">
        <v>172</v>
      </c>
    </row>
    <row r="144" spans="1:65" s="2" customFormat="1" ht="24.2" customHeight="1">
      <c r="A144" s="26"/>
      <c r="B144" s="144"/>
      <c r="C144" s="145" t="s">
        <v>214</v>
      </c>
      <c r="D144" s="174" t="s">
        <v>145</v>
      </c>
      <c r="E144" s="146" t="s">
        <v>1047</v>
      </c>
      <c r="F144" s="147" t="s">
        <v>1048</v>
      </c>
      <c r="G144" s="148" t="s">
        <v>217</v>
      </c>
      <c r="H144" s="149">
        <v>1.5</v>
      </c>
      <c r="I144" s="150">
        <v>12.1</v>
      </c>
      <c r="J144" s="150">
        <f t="shared" si="10"/>
        <v>18.149999999999999</v>
      </c>
      <c r="K144" s="151"/>
      <c r="L144" s="27"/>
      <c r="M144" s="152" t="s">
        <v>1</v>
      </c>
      <c r="N144" s="153" t="s">
        <v>42</v>
      </c>
      <c r="O144" s="154">
        <v>0</v>
      </c>
      <c r="P144" s="154">
        <f t="shared" si="11"/>
        <v>0</v>
      </c>
      <c r="Q144" s="154">
        <v>0</v>
      </c>
      <c r="R144" s="154">
        <f t="shared" si="12"/>
        <v>0</v>
      </c>
      <c r="S144" s="154">
        <v>0</v>
      </c>
      <c r="T144" s="155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149</v>
      </c>
      <c r="AT144" s="156" t="s">
        <v>145</v>
      </c>
      <c r="AU144" s="156" t="s">
        <v>150</v>
      </c>
      <c r="AY144" s="14" t="s">
        <v>142</v>
      </c>
      <c r="BE144" s="157">
        <f t="shared" si="14"/>
        <v>0</v>
      </c>
      <c r="BF144" s="157">
        <f t="shared" si="15"/>
        <v>18.149999999999999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4" t="s">
        <v>150</v>
      </c>
      <c r="BK144" s="157">
        <f t="shared" si="19"/>
        <v>18.149999999999999</v>
      </c>
      <c r="BL144" s="14" t="s">
        <v>149</v>
      </c>
      <c r="BM144" s="156" t="s">
        <v>1049</v>
      </c>
    </row>
    <row r="145" spans="1:65" s="2" customFormat="1" ht="24.2" customHeight="1">
      <c r="A145" s="26"/>
      <c r="B145" s="144"/>
      <c r="C145" s="145" t="s">
        <v>160</v>
      </c>
      <c r="D145" s="145" t="s">
        <v>145</v>
      </c>
      <c r="E145" s="146" t="s">
        <v>1050</v>
      </c>
      <c r="F145" s="147" t="s">
        <v>1051</v>
      </c>
      <c r="G145" s="148" t="s">
        <v>217</v>
      </c>
      <c r="H145" s="149">
        <v>0.8</v>
      </c>
      <c r="I145" s="150">
        <v>11</v>
      </c>
      <c r="J145" s="150">
        <f t="shared" si="10"/>
        <v>8.8000000000000007</v>
      </c>
      <c r="K145" s="151"/>
      <c r="L145" s="27"/>
      <c r="M145" s="152" t="s">
        <v>1</v>
      </c>
      <c r="N145" s="153" t="s">
        <v>42</v>
      </c>
      <c r="O145" s="154">
        <v>0</v>
      </c>
      <c r="P145" s="154">
        <f t="shared" si="11"/>
        <v>0</v>
      </c>
      <c r="Q145" s="154">
        <v>0</v>
      </c>
      <c r="R145" s="154">
        <f t="shared" si="12"/>
        <v>0</v>
      </c>
      <c r="S145" s="154">
        <v>0</v>
      </c>
      <c r="T145" s="155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175</v>
      </c>
      <c r="AT145" s="156" t="s">
        <v>145</v>
      </c>
      <c r="AU145" s="156" t="s">
        <v>150</v>
      </c>
      <c r="AY145" s="14" t="s">
        <v>142</v>
      </c>
      <c r="BE145" s="157">
        <f t="shared" si="14"/>
        <v>0</v>
      </c>
      <c r="BF145" s="157">
        <f t="shared" si="15"/>
        <v>8.8000000000000007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4" t="s">
        <v>150</v>
      </c>
      <c r="BK145" s="157">
        <f t="shared" si="19"/>
        <v>8.8000000000000007</v>
      </c>
      <c r="BL145" s="14" t="s">
        <v>175</v>
      </c>
      <c r="BM145" s="156" t="s">
        <v>175</v>
      </c>
    </row>
    <row r="146" spans="1:65" s="2" customFormat="1" ht="24.2" customHeight="1">
      <c r="A146" s="26"/>
      <c r="B146" s="144"/>
      <c r="C146" s="145" t="s">
        <v>415</v>
      </c>
      <c r="D146" s="174" t="s">
        <v>145</v>
      </c>
      <c r="E146" s="146" t="s">
        <v>1050</v>
      </c>
      <c r="F146" s="147" t="s">
        <v>1051</v>
      </c>
      <c r="G146" s="148" t="s">
        <v>217</v>
      </c>
      <c r="H146" s="149">
        <v>0.6</v>
      </c>
      <c r="I146" s="150">
        <v>11</v>
      </c>
      <c r="J146" s="150">
        <f t="shared" si="10"/>
        <v>6.6</v>
      </c>
      <c r="K146" s="151"/>
      <c r="L146" s="27"/>
      <c r="M146" s="152" t="s">
        <v>1</v>
      </c>
      <c r="N146" s="153" t="s">
        <v>42</v>
      </c>
      <c r="O146" s="154">
        <v>0</v>
      </c>
      <c r="P146" s="154">
        <f t="shared" si="11"/>
        <v>0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149</v>
      </c>
      <c r="AT146" s="156" t="s">
        <v>145</v>
      </c>
      <c r="AU146" s="156" t="s">
        <v>150</v>
      </c>
      <c r="AY146" s="14" t="s">
        <v>142</v>
      </c>
      <c r="BE146" s="157">
        <f t="shared" si="14"/>
        <v>0</v>
      </c>
      <c r="BF146" s="157">
        <f t="shared" si="15"/>
        <v>6.6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4" t="s">
        <v>150</v>
      </c>
      <c r="BK146" s="157">
        <f t="shared" si="19"/>
        <v>6.6</v>
      </c>
      <c r="BL146" s="14" t="s">
        <v>149</v>
      </c>
      <c r="BM146" s="156" t="s">
        <v>1052</v>
      </c>
    </row>
    <row r="147" spans="1:65" s="2" customFormat="1" ht="16.5" customHeight="1">
      <c r="A147" s="26"/>
      <c r="B147" s="144"/>
      <c r="C147" s="145" t="s">
        <v>143</v>
      </c>
      <c r="D147" s="145" t="s">
        <v>145</v>
      </c>
      <c r="E147" s="146" t="s">
        <v>1053</v>
      </c>
      <c r="F147" s="147" t="s">
        <v>1054</v>
      </c>
      <c r="G147" s="148" t="s">
        <v>303</v>
      </c>
      <c r="H147" s="149">
        <v>1</v>
      </c>
      <c r="I147" s="150">
        <v>16.5</v>
      </c>
      <c r="J147" s="150">
        <f t="shared" si="10"/>
        <v>16.5</v>
      </c>
      <c r="K147" s="151"/>
      <c r="L147" s="27"/>
      <c r="M147" s="152" t="s">
        <v>1</v>
      </c>
      <c r="N147" s="153" t="s">
        <v>42</v>
      </c>
      <c r="O147" s="154">
        <v>0</v>
      </c>
      <c r="P147" s="154">
        <f t="shared" si="11"/>
        <v>0</v>
      </c>
      <c r="Q147" s="154">
        <v>0</v>
      </c>
      <c r="R147" s="154">
        <f t="shared" si="12"/>
        <v>0</v>
      </c>
      <c r="S147" s="154">
        <v>0</v>
      </c>
      <c r="T147" s="155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175</v>
      </c>
      <c r="AT147" s="156" t="s">
        <v>145</v>
      </c>
      <c r="AU147" s="156" t="s">
        <v>150</v>
      </c>
      <c r="AY147" s="14" t="s">
        <v>142</v>
      </c>
      <c r="BE147" s="157">
        <f t="shared" si="14"/>
        <v>0</v>
      </c>
      <c r="BF147" s="157">
        <f t="shared" si="15"/>
        <v>16.5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4" t="s">
        <v>150</v>
      </c>
      <c r="BK147" s="157">
        <f t="shared" si="19"/>
        <v>16.5</v>
      </c>
      <c r="BL147" s="14" t="s">
        <v>175</v>
      </c>
      <c r="BM147" s="156" t="s">
        <v>178</v>
      </c>
    </row>
    <row r="148" spans="1:65" s="2" customFormat="1" ht="24.2" customHeight="1">
      <c r="A148" s="26"/>
      <c r="B148" s="144"/>
      <c r="C148" s="145" t="s">
        <v>164</v>
      </c>
      <c r="D148" s="145" t="s">
        <v>145</v>
      </c>
      <c r="E148" s="146" t="s">
        <v>1055</v>
      </c>
      <c r="F148" s="147" t="s">
        <v>1056</v>
      </c>
      <c r="G148" s="148" t="s">
        <v>195</v>
      </c>
      <c r="H148" s="149">
        <v>1</v>
      </c>
      <c r="I148" s="150">
        <v>60.5</v>
      </c>
      <c r="J148" s="150">
        <f t="shared" si="10"/>
        <v>60.5</v>
      </c>
      <c r="K148" s="151"/>
      <c r="L148" s="27"/>
      <c r="M148" s="152" t="s">
        <v>1</v>
      </c>
      <c r="N148" s="153" t="s">
        <v>42</v>
      </c>
      <c r="O148" s="154">
        <v>0</v>
      </c>
      <c r="P148" s="154">
        <f t="shared" si="11"/>
        <v>0</v>
      </c>
      <c r="Q148" s="154">
        <v>0</v>
      </c>
      <c r="R148" s="154">
        <f t="shared" si="12"/>
        <v>0</v>
      </c>
      <c r="S148" s="154">
        <v>0</v>
      </c>
      <c r="T148" s="155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175</v>
      </c>
      <c r="AT148" s="156" t="s">
        <v>145</v>
      </c>
      <c r="AU148" s="156" t="s">
        <v>150</v>
      </c>
      <c r="AY148" s="14" t="s">
        <v>142</v>
      </c>
      <c r="BE148" s="157">
        <f t="shared" si="14"/>
        <v>0</v>
      </c>
      <c r="BF148" s="157">
        <f t="shared" si="15"/>
        <v>60.5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4" t="s">
        <v>150</v>
      </c>
      <c r="BK148" s="157">
        <f t="shared" si="19"/>
        <v>60.5</v>
      </c>
      <c r="BL148" s="14" t="s">
        <v>175</v>
      </c>
      <c r="BM148" s="156" t="s">
        <v>7</v>
      </c>
    </row>
    <row r="149" spans="1:65" s="2" customFormat="1" ht="24.2" customHeight="1">
      <c r="A149" s="26"/>
      <c r="B149" s="144"/>
      <c r="C149" s="145" t="s">
        <v>181</v>
      </c>
      <c r="D149" s="145" t="s">
        <v>145</v>
      </c>
      <c r="E149" s="146" t="s">
        <v>1057</v>
      </c>
      <c r="F149" s="147" t="s">
        <v>1058</v>
      </c>
      <c r="G149" s="148" t="s">
        <v>195</v>
      </c>
      <c r="H149" s="149">
        <v>1</v>
      </c>
      <c r="I149" s="150">
        <v>22</v>
      </c>
      <c r="J149" s="150">
        <f t="shared" si="10"/>
        <v>22</v>
      </c>
      <c r="K149" s="151"/>
      <c r="L149" s="27"/>
      <c r="M149" s="152" t="s">
        <v>1</v>
      </c>
      <c r="N149" s="153" t="s">
        <v>42</v>
      </c>
      <c r="O149" s="154">
        <v>0</v>
      </c>
      <c r="P149" s="154">
        <f t="shared" si="11"/>
        <v>0</v>
      </c>
      <c r="Q149" s="154">
        <v>0</v>
      </c>
      <c r="R149" s="154">
        <f t="shared" si="12"/>
        <v>0</v>
      </c>
      <c r="S149" s="154">
        <v>0</v>
      </c>
      <c r="T149" s="155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175</v>
      </c>
      <c r="AT149" s="156" t="s">
        <v>145</v>
      </c>
      <c r="AU149" s="156" t="s">
        <v>150</v>
      </c>
      <c r="AY149" s="14" t="s">
        <v>142</v>
      </c>
      <c r="BE149" s="157">
        <f t="shared" si="14"/>
        <v>0</v>
      </c>
      <c r="BF149" s="157">
        <f t="shared" si="15"/>
        <v>22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4" t="s">
        <v>150</v>
      </c>
      <c r="BK149" s="157">
        <f t="shared" si="19"/>
        <v>22</v>
      </c>
      <c r="BL149" s="14" t="s">
        <v>175</v>
      </c>
      <c r="BM149" s="156" t="s">
        <v>184</v>
      </c>
    </row>
    <row r="150" spans="1:65" s="2" customFormat="1" ht="24.2" customHeight="1">
      <c r="A150" s="26"/>
      <c r="B150" s="144"/>
      <c r="C150" s="145" t="s">
        <v>168</v>
      </c>
      <c r="D150" s="145" t="s">
        <v>145</v>
      </c>
      <c r="E150" s="146" t="s">
        <v>1059</v>
      </c>
      <c r="F150" s="147" t="s">
        <v>1060</v>
      </c>
      <c r="G150" s="148" t="s">
        <v>195</v>
      </c>
      <c r="H150" s="149">
        <v>2</v>
      </c>
      <c r="I150" s="150">
        <v>66</v>
      </c>
      <c r="J150" s="150">
        <f t="shared" si="10"/>
        <v>132</v>
      </c>
      <c r="K150" s="151"/>
      <c r="L150" s="27"/>
      <c r="M150" s="152" t="s">
        <v>1</v>
      </c>
      <c r="N150" s="153" t="s">
        <v>42</v>
      </c>
      <c r="O150" s="154">
        <v>0</v>
      </c>
      <c r="P150" s="154">
        <f t="shared" si="11"/>
        <v>0</v>
      </c>
      <c r="Q150" s="154">
        <v>0</v>
      </c>
      <c r="R150" s="154">
        <f t="shared" si="12"/>
        <v>0</v>
      </c>
      <c r="S150" s="154">
        <v>0</v>
      </c>
      <c r="T150" s="155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175</v>
      </c>
      <c r="AT150" s="156" t="s">
        <v>145</v>
      </c>
      <c r="AU150" s="156" t="s">
        <v>150</v>
      </c>
      <c r="AY150" s="14" t="s">
        <v>142</v>
      </c>
      <c r="BE150" s="157">
        <f t="shared" si="14"/>
        <v>0</v>
      </c>
      <c r="BF150" s="157">
        <f t="shared" si="15"/>
        <v>132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4" t="s">
        <v>150</v>
      </c>
      <c r="BK150" s="157">
        <f t="shared" si="19"/>
        <v>132</v>
      </c>
      <c r="BL150" s="14" t="s">
        <v>175</v>
      </c>
      <c r="BM150" s="156" t="s">
        <v>187</v>
      </c>
    </row>
    <row r="151" spans="1:65" s="2" customFormat="1" ht="16.5" customHeight="1">
      <c r="A151" s="26"/>
      <c r="B151" s="144"/>
      <c r="C151" s="145" t="s">
        <v>192</v>
      </c>
      <c r="D151" s="145" t="s">
        <v>145</v>
      </c>
      <c r="E151" s="146" t="s">
        <v>1061</v>
      </c>
      <c r="F151" s="147" t="s">
        <v>1062</v>
      </c>
      <c r="G151" s="148" t="s">
        <v>195</v>
      </c>
      <c r="H151" s="149">
        <v>1</v>
      </c>
      <c r="I151" s="150">
        <v>37.4</v>
      </c>
      <c r="J151" s="150">
        <f t="shared" si="10"/>
        <v>37.4</v>
      </c>
      <c r="K151" s="151"/>
      <c r="L151" s="27"/>
      <c r="M151" s="152" t="s">
        <v>1</v>
      </c>
      <c r="N151" s="153" t="s">
        <v>42</v>
      </c>
      <c r="O151" s="154">
        <v>0</v>
      </c>
      <c r="P151" s="154">
        <f t="shared" si="11"/>
        <v>0</v>
      </c>
      <c r="Q151" s="154">
        <v>0</v>
      </c>
      <c r="R151" s="154">
        <f t="shared" si="12"/>
        <v>0</v>
      </c>
      <c r="S151" s="154">
        <v>0</v>
      </c>
      <c r="T151" s="155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175</v>
      </c>
      <c r="AT151" s="156" t="s">
        <v>145</v>
      </c>
      <c r="AU151" s="156" t="s">
        <v>150</v>
      </c>
      <c r="AY151" s="14" t="s">
        <v>142</v>
      </c>
      <c r="BE151" s="157">
        <f t="shared" si="14"/>
        <v>0</v>
      </c>
      <c r="BF151" s="157">
        <f t="shared" si="15"/>
        <v>37.4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4" t="s">
        <v>150</v>
      </c>
      <c r="BK151" s="157">
        <f t="shared" si="19"/>
        <v>37.4</v>
      </c>
      <c r="BL151" s="14" t="s">
        <v>175</v>
      </c>
      <c r="BM151" s="156" t="s">
        <v>196</v>
      </c>
    </row>
    <row r="152" spans="1:65" s="2" customFormat="1" ht="16.5" customHeight="1">
      <c r="A152" s="26"/>
      <c r="B152" s="144"/>
      <c r="C152" s="145" t="s">
        <v>172</v>
      </c>
      <c r="D152" s="145" t="s">
        <v>145</v>
      </c>
      <c r="E152" s="146" t="s">
        <v>1063</v>
      </c>
      <c r="F152" s="147" t="s">
        <v>1064</v>
      </c>
      <c r="G152" s="148" t="s">
        <v>195</v>
      </c>
      <c r="H152" s="149">
        <v>1</v>
      </c>
      <c r="I152" s="150">
        <v>324.5</v>
      </c>
      <c r="J152" s="150">
        <f t="shared" si="10"/>
        <v>324.5</v>
      </c>
      <c r="K152" s="151"/>
      <c r="L152" s="27"/>
      <c r="M152" s="152" t="s">
        <v>1</v>
      </c>
      <c r="N152" s="153" t="s">
        <v>42</v>
      </c>
      <c r="O152" s="154">
        <v>0</v>
      </c>
      <c r="P152" s="154">
        <f t="shared" si="11"/>
        <v>0</v>
      </c>
      <c r="Q152" s="154">
        <v>0</v>
      </c>
      <c r="R152" s="154">
        <f t="shared" si="12"/>
        <v>0</v>
      </c>
      <c r="S152" s="154">
        <v>0</v>
      </c>
      <c r="T152" s="155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175</v>
      </c>
      <c r="AT152" s="156" t="s">
        <v>145</v>
      </c>
      <c r="AU152" s="156" t="s">
        <v>150</v>
      </c>
      <c r="AY152" s="14" t="s">
        <v>142</v>
      </c>
      <c r="BE152" s="157">
        <f t="shared" si="14"/>
        <v>0</v>
      </c>
      <c r="BF152" s="157">
        <f t="shared" si="15"/>
        <v>324.5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4" t="s">
        <v>150</v>
      </c>
      <c r="BK152" s="157">
        <f t="shared" si="19"/>
        <v>324.5</v>
      </c>
      <c r="BL152" s="14" t="s">
        <v>175</v>
      </c>
      <c r="BM152" s="156" t="s">
        <v>199</v>
      </c>
    </row>
    <row r="153" spans="1:65" s="2" customFormat="1" ht="16.5" customHeight="1">
      <c r="A153" s="26"/>
      <c r="B153" s="144"/>
      <c r="C153" s="145" t="s">
        <v>200</v>
      </c>
      <c r="D153" s="145" t="s">
        <v>145</v>
      </c>
      <c r="E153" s="146" t="s">
        <v>1065</v>
      </c>
      <c r="F153" s="147" t="s">
        <v>1066</v>
      </c>
      <c r="G153" s="148" t="s">
        <v>195</v>
      </c>
      <c r="H153" s="149">
        <v>1</v>
      </c>
      <c r="I153" s="150">
        <v>26.95</v>
      </c>
      <c r="J153" s="150">
        <f t="shared" si="10"/>
        <v>26.95</v>
      </c>
      <c r="K153" s="151"/>
      <c r="L153" s="27"/>
      <c r="M153" s="152" t="s">
        <v>1</v>
      </c>
      <c r="N153" s="153" t="s">
        <v>42</v>
      </c>
      <c r="O153" s="154">
        <v>0</v>
      </c>
      <c r="P153" s="154">
        <f t="shared" si="11"/>
        <v>0</v>
      </c>
      <c r="Q153" s="154">
        <v>0</v>
      </c>
      <c r="R153" s="154">
        <f t="shared" si="12"/>
        <v>0</v>
      </c>
      <c r="S153" s="154">
        <v>0</v>
      </c>
      <c r="T153" s="155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175</v>
      </c>
      <c r="AT153" s="156" t="s">
        <v>145</v>
      </c>
      <c r="AU153" s="156" t="s">
        <v>150</v>
      </c>
      <c r="AY153" s="14" t="s">
        <v>142</v>
      </c>
      <c r="BE153" s="157">
        <f t="shared" si="14"/>
        <v>0</v>
      </c>
      <c r="BF153" s="157">
        <f t="shared" si="15"/>
        <v>26.95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4" t="s">
        <v>150</v>
      </c>
      <c r="BK153" s="157">
        <f t="shared" si="19"/>
        <v>26.95</v>
      </c>
      <c r="BL153" s="14" t="s">
        <v>175</v>
      </c>
      <c r="BM153" s="156" t="s">
        <v>203</v>
      </c>
    </row>
    <row r="154" spans="1:65" s="2" customFormat="1" ht="16.5" customHeight="1">
      <c r="A154" s="26"/>
      <c r="B154" s="144"/>
      <c r="C154" s="145" t="s">
        <v>175</v>
      </c>
      <c r="D154" s="145" t="s">
        <v>145</v>
      </c>
      <c r="E154" s="146" t="s">
        <v>1067</v>
      </c>
      <c r="F154" s="147" t="s">
        <v>1068</v>
      </c>
      <c r="G154" s="148" t="s">
        <v>303</v>
      </c>
      <c r="H154" s="149">
        <v>1</v>
      </c>
      <c r="I154" s="150">
        <v>4.4000000000000004</v>
      </c>
      <c r="J154" s="150">
        <f t="shared" si="10"/>
        <v>4.4000000000000004</v>
      </c>
      <c r="K154" s="151"/>
      <c r="L154" s="27"/>
      <c r="M154" s="152" t="s">
        <v>1</v>
      </c>
      <c r="N154" s="153" t="s">
        <v>42</v>
      </c>
      <c r="O154" s="154">
        <v>0</v>
      </c>
      <c r="P154" s="154">
        <f t="shared" si="11"/>
        <v>0</v>
      </c>
      <c r="Q154" s="154">
        <v>0</v>
      </c>
      <c r="R154" s="154">
        <f t="shared" si="12"/>
        <v>0</v>
      </c>
      <c r="S154" s="154">
        <v>0</v>
      </c>
      <c r="T154" s="155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6" t="s">
        <v>175</v>
      </c>
      <c r="AT154" s="156" t="s">
        <v>145</v>
      </c>
      <c r="AU154" s="156" t="s">
        <v>150</v>
      </c>
      <c r="AY154" s="14" t="s">
        <v>142</v>
      </c>
      <c r="BE154" s="157">
        <f t="shared" si="14"/>
        <v>0</v>
      </c>
      <c r="BF154" s="157">
        <f t="shared" si="15"/>
        <v>4.4000000000000004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4" t="s">
        <v>150</v>
      </c>
      <c r="BK154" s="157">
        <f t="shared" si="19"/>
        <v>4.4000000000000004</v>
      </c>
      <c r="BL154" s="14" t="s">
        <v>175</v>
      </c>
      <c r="BM154" s="156" t="s">
        <v>208</v>
      </c>
    </row>
    <row r="155" spans="1:65" s="2" customFormat="1" ht="24.2" customHeight="1">
      <c r="A155" s="26"/>
      <c r="B155" s="144"/>
      <c r="C155" s="162" t="s">
        <v>211</v>
      </c>
      <c r="D155" s="162" t="s">
        <v>281</v>
      </c>
      <c r="E155" s="163" t="s">
        <v>1069</v>
      </c>
      <c r="F155" s="164" t="s">
        <v>1070</v>
      </c>
      <c r="G155" s="165" t="s">
        <v>303</v>
      </c>
      <c r="H155" s="166">
        <v>1</v>
      </c>
      <c r="I155" s="167">
        <v>12.1</v>
      </c>
      <c r="J155" s="167">
        <f t="shared" si="10"/>
        <v>12.1</v>
      </c>
      <c r="K155" s="168"/>
      <c r="L155" s="169"/>
      <c r="M155" s="170" t="s">
        <v>1</v>
      </c>
      <c r="N155" s="171" t="s">
        <v>42</v>
      </c>
      <c r="O155" s="154">
        <v>0</v>
      </c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208</v>
      </c>
      <c r="AT155" s="156" t="s">
        <v>281</v>
      </c>
      <c r="AU155" s="156" t="s">
        <v>150</v>
      </c>
      <c r="AY155" s="14" t="s">
        <v>142</v>
      </c>
      <c r="BE155" s="157">
        <f t="shared" si="14"/>
        <v>0</v>
      </c>
      <c r="BF155" s="157">
        <f t="shared" si="15"/>
        <v>12.1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4" t="s">
        <v>150</v>
      </c>
      <c r="BK155" s="157">
        <f t="shared" si="19"/>
        <v>12.1</v>
      </c>
      <c r="BL155" s="14" t="s">
        <v>175</v>
      </c>
      <c r="BM155" s="156" t="s">
        <v>214</v>
      </c>
    </row>
    <row r="156" spans="1:65" s="2" customFormat="1" ht="16.5" customHeight="1">
      <c r="A156" s="26"/>
      <c r="B156" s="144"/>
      <c r="C156" s="145" t="s">
        <v>178</v>
      </c>
      <c r="D156" s="145" t="s">
        <v>145</v>
      </c>
      <c r="E156" s="146" t="s">
        <v>1071</v>
      </c>
      <c r="F156" s="147" t="s">
        <v>1072</v>
      </c>
      <c r="G156" s="148" t="s">
        <v>806</v>
      </c>
      <c r="H156" s="149">
        <v>1</v>
      </c>
      <c r="I156" s="150">
        <v>33</v>
      </c>
      <c r="J156" s="150">
        <f t="shared" si="10"/>
        <v>33</v>
      </c>
      <c r="K156" s="151"/>
      <c r="L156" s="27"/>
      <c r="M156" s="152" t="s">
        <v>1</v>
      </c>
      <c r="N156" s="153" t="s">
        <v>42</v>
      </c>
      <c r="O156" s="154">
        <v>0</v>
      </c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175</v>
      </c>
      <c r="AT156" s="156" t="s">
        <v>145</v>
      </c>
      <c r="AU156" s="156" t="s">
        <v>150</v>
      </c>
      <c r="AY156" s="14" t="s">
        <v>142</v>
      </c>
      <c r="BE156" s="157">
        <f t="shared" si="14"/>
        <v>0</v>
      </c>
      <c r="BF156" s="157">
        <f t="shared" si="15"/>
        <v>33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150</v>
      </c>
      <c r="BK156" s="157">
        <f t="shared" si="19"/>
        <v>33</v>
      </c>
      <c r="BL156" s="14" t="s">
        <v>175</v>
      </c>
      <c r="BM156" s="156" t="s">
        <v>218</v>
      </c>
    </row>
    <row r="157" spans="1:65" s="2" customFormat="1" ht="24.2" customHeight="1">
      <c r="A157" s="26"/>
      <c r="B157" s="144"/>
      <c r="C157" s="145" t="s">
        <v>219</v>
      </c>
      <c r="D157" s="145" t="s">
        <v>145</v>
      </c>
      <c r="E157" s="146" t="s">
        <v>1073</v>
      </c>
      <c r="F157" s="147" t="s">
        <v>1074</v>
      </c>
      <c r="G157" s="148" t="s">
        <v>167</v>
      </c>
      <c r="H157" s="149">
        <v>0.69</v>
      </c>
      <c r="I157" s="150">
        <v>24.43</v>
      </c>
      <c r="J157" s="150">
        <f t="shared" si="10"/>
        <v>16.86</v>
      </c>
      <c r="K157" s="151"/>
      <c r="L157" s="27"/>
      <c r="M157" s="152" t="s">
        <v>1</v>
      </c>
      <c r="N157" s="153" t="s">
        <v>42</v>
      </c>
      <c r="O157" s="154">
        <v>0</v>
      </c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6" t="s">
        <v>175</v>
      </c>
      <c r="AT157" s="156" t="s">
        <v>145</v>
      </c>
      <c r="AU157" s="156" t="s">
        <v>150</v>
      </c>
      <c r="AY157" s="14" t="s">
        <v>142</v>
      </c>
      <c r="BE157" s="157">
        <f t="shared" si="14"/>
        <v>0</v>
      </c>
      <c r="BF157" s="157">
        <f t="shared" si="15"/>
        <v>16.86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150</v>
      </c>
      <c r="BK157" s="157">
        <f t="shared" si="19"/>
        <v>16.86</v>
      </c>
      <c r="BL157" s="14" t="s">
        <v>175</v>
      </c>
      <c r="BM157" s="156" t="s">
        <v>222</v>
      </c>
    </row>
    <row r="158" spans="1:65" s="12" customFormat="1" ht="22.9" customHeight="1">
      <c r="B158" s="132"/>
      <c r="D158" s="133" t="s">
        <v>75</v>
      </c>
      <c r="E158" s="142" t="s">
        <v>1075</v>
      </c>
      <c r="F158" s="142" t="s">
        <v>1076</v>
      </c>
      <c r="J158" s="143">
        <f>BK158</f>
        <v>38.28</v>
      </c>
      <c r="L158" s="132"/>
      <c r="M158" s="136"/>
      <c r="N158" s="137"/>
      <c r="O158" s="137"/>
      <c r="P158" s="138">
        <f>SUM(P159:P160)</f>
        <v>0</v>
      </c>
      <c r="Q158" s="137"/>
      <c r="R158" s="138">
        <f>SUM(R159:R160)</f>
        <v>0</v>
      </c>
      <c r="S158" s="137"/>
      <c r="T158" s="139">
        <f>SUM(T159:T160)</f>
        <v>0</v>
      </c>
      <c r="AR158" s="133" t="s">
        <v>150</v>
      </c>
      <c r="AT158" s="140" t="s">
        <v>75</v>
      </c>
      <c r="AU158" s="140" t="s">
        <v>84</v>
      </c>
      <c r="AY158" s="133" t="s">
        <v>142</v>
      </c>
      <c r="BK158" s="141">
        <f>SUM(BK159:BK160)</f>
        <v>38.28</v>
      </c>
    </row>
    <row r="159" spans="1:65" s="2" customFormat="1" ht="33" customHeight="1">
      <c r="A159" s="26"/>
      <c r="B159" s="144"/>
      <c r="C159" s="145" t="s">
        <v>7</v>
      </c>
      <c r="D159" s="145" t="s">
        <v>145</v>
      </c>
      <c r="E159" s="146" t="s">
        <v>1077</v>
      </c>
      <c r="F159" s="147" t="s">
        <v>1078</v>
      </c>
      <c r="G159" s="148" t="s">
        <v>217</v>
      </c>
      <c r="H159" s="149">
        <v>13</v>
      </c>
      <c r="I159" s="150">
        <v>2.64</v>
      </c>
      <c r="J159" s="150">
        <f>ROUND(I159*H159,2)</f>
        <v>34.32</v>
      </c>
      <c r="K159" s="151"/>
      <c r="L159" s="27"/>
      <c r="M159" s="152" t="s">
        <v>1</v>
      </c>
      <c r="N159" s="153" t="s">
        <v>42</v>
      </c>
      <c r="O159" s="154">
        <v>0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6" t="s">
        <v>175</v>
      </c>
      <c r="AT159" s="156" t="s">
        <v>145</v>
      </c>
      <c r="AU159" s="156" t="s">
        <v>150</v>
      </c>
      <c r="AY159" s="14" t="s">
        <v>142</v>
      </c>
      <c r="BE159" s="157">
        <f>IF(N159="základná",J159,0)</f>
        <v>0</v>
      </c>
      <c r="BF159" s="157">
        <f>IF(N159="znížená",J159,0)</f>
        <v>34.32</v>
      </c>
      <c r="BG159" s="157">
        <f>IF(N159="zákl. prenesená",J159,0)</f>
        <v>0</v>
      </c>
      <c r="BH159" s="157">
        <f>IF(N159="zníž. prenesená",J159,0)</f>
        <v>0</v>
      </c>
      <c r="BI159" s="157">
        <f>IF(N159="nulová",J159,0)</f>
        <v>0</v>
      </c>
      <c r="BJ159" s="14" t="s">
        <v>150</v>
      </c>
      <c r="BK159" s="157">
        <f>ROUND(I159*H159,2)</f>
        <v>34.32</v>
      </c>
      <c r="BL159" s="14" t="s">
        <v>175</v>
      </c>
      <c r="BM159" s="156" t="s">
        <v>228</v>
      </c>
    </row>
    <row r="160" spans="1:65" s="2" customFormat="1" ht="33" customHeight="1">
      <c r="A160" s="26"/>
      <c r="B160" s="144"/>
      <c r="C160" s="145" t="s">
        <v>218</v>
      </c>
      <c r="D160" s="174" t="s">
        <v>145</v>
      </c>
      <c r="E160" s="146" t="s">
        <v>1079</v>
      </c>
      <c r="F160" s="147" t="s">
        <v>1078</v>
      </c>
      <c r="G160" s="148" t="s">
        <v>217</v>
      </c>
      <c r="H160" s="149">
        <v>1.5</v>
      </c>
      <c r="I160" s="150">
        <v>2.64</v>
      </c>
      <c r="J160" s="150">
        <f>ROUND(I160*H160,2)</f>
        <v>3.96</v>
      </c>
      <c r="K160" s="151"/>
      <c r="L160" s="27"/>
      <c r="M160" s="152" t="s">
        <v>1</v>
      </c>
      <c r="N160" s="153" t="s">
        <v>42</v>
      </c>
      <c r="O160" s="154">
        <v>0</v>
      </c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6" t="s">
        <v>149</v>
      </c>
      <c r="AT160" s="156" t="s">
        <v>145</v>
      </c>
      <c r="AU160" s="156" t="s">
        <v>150</v>
      </c>
      <c r="AY160" s="14" t="s">
        <v>142</v>
      </c>
      <c r="BE160" s="157">
        <f>IF(N160="základná",J160,0)</f>
        <v>0</v>
      </c>
      <c r="BF160" s="157">
        <f>IF(N160="znížená",J160,0)</f>
        <v>3.96</v>
      </c>
      <c r="BG160" s="157">
        <f>IF(N160="zákl. prenesená",J160,0)</f>
        <v>0</v>
      </c>
      <c r="BH160" s="157">
        <f>IF(N160="zníž. prenesená",J160,0)</f>
        <v>0</v>
      </c>
      <c r="BI160" s="157">
        <f>IF(N160="nulová",J160,0)</f>
        <v>0</v>
      </c>
      <c r="BJ160" s="14" t="s">
        <v>150</v>
      </c>
      <c r="BK160" s="157">
        <f>ROUND(I160*H160,2)</f>
        <v>3.96</v>
      </c>
      <c r="BL160" s="14" t="s">
        <v>149</v>
      </c>
      <c r="BM160" s="156" t="s">
        <v>1080</v>
      </c>
    </row>
    <row r="161" spans="1:65" s="12" customFormat="1" ht="25.9" customHeight="1">
      <c r="B161" s="132"/>
      <c r="D161" s="133" t="s">
        <v>75</v>
      </c>
      <c r="E161" s="134" t="s">
        <v>281</v>
      </c>
      <c r="F161" s="134" t="s">
        <v>1081</v>
      </c>
      <c r="J161" s="135">
        <f>BK161</f>
        <v>477.67999999999995</v>
      </c>
      <c r="L161" s="132"/>
      <c r="M161" s="136"/>
      <c r="N161" s="137"/>
      <c r="O161" s="137"/>
      <c r="P161" s="138">
        <f>P162+P167</f>
        <v>0</v>
      </c>
      <c r="Q161" s="137"/>
      <c r="R161" s="138">
        <f>R162+R167</f>
        <v>1.8000000000000001E-4</v>
      </c>
      <c r="S161" s="137"/>
      <c r="T161" s="139">
        <f>T162+T167</f>
        <v>0</v>
      </c>
      <c r="AR161" s="133" t="s">
        <v>154</v>
      </c>
      <c r="AT161" s="140" t="s">
        <v>75</v>
      </c>
      <c r="AU161" s="140" t="s">
        <v>76</v>
      </c>
      <c r="AY161" s="133" t="s">
        <v>142</v>
      </c>
      <c r="BK161" s="141">
        <f>BK162+BK167</f>
        <v>477.67999999999995</v>
      </c>
    </row>
    <row r="162" spans="1:65" s="12" customFormat="1" ht="22.9" customHeight="1">
      <c r="B162" s="132"/>
      <c r="D162" s="133" t="s">
        <v>75</v>
      </c>
      <c r="E162" s="142" t="s">
        <v>1082</v>
      </c>
      <c r="F162" s="142" t="s">
        <v>1083</v>
      </c>
      <c r="J162" s="143">
        <f>BK162</f>
        <v>0</v>
      </c>
      <c r="L162" s="132"/>
      <c r="M162" s="136"/>
      <c r="N162" s="137"/>
      <c r="O162" s="137"/>
      <c r="P162" s="138">
        <f>SUM(P163:P166)</f>
        <v>0</v>
      </c>
      <c r="Q162" s="137"/>
      <c r="R162" s="138">
        <f>SUM(R163:R166)</f>
        <v>0</v>
      </c>
      <c r="S162" s="137"/>
      <c r="T162" s="139">
        <f>SUM(T163:T166)</f>
        <v>0</v>
      </c>
      <c r="AR162" s="133" t="s">
        <v>154</v>
      </c>
      <c r="AT162" s="140" t="s">
        <v>75</v>
      </c>
      <c r="AU162" s="140" t="s">
        <v>84</v>
      </c>
      <c r="AY162" s="133" t="s">
        <v>142</v>
      </c>
      <c r="BK162" s="141">
        <f>SUM(BK163:BK166)</f>
        <v>0</v>
      </c>
    </row>
    <row r="163" spans="1:65" s="2" customFormat="1" ht="16.5" customHeight="1">
      <c r="A163" s="26"/>
      <c r="B163" s="144"/>
      <c r="C163" s="162" t="s">
        <v>297</v>
      </c>
      <c r="D163" s="162" t="s">
        <v>281</v>
      </c>
      <c r="E163" s="163" t="s">
        <v>1084</v>
      </c>
      <c r="F163" s="164" t="s">
        <v>1085</v>
      </c>
      <c r="G163" s="165" t="s">
        <v>217</v>
      </c>
      <c r="H163" s="166">
        <v>26.619</v>
      </c>
      <c r="I163" s="167">
        <v>0.23</v>
      </c>
      <c r="J163" s="167">
        <f>ROUND(I163*H163,2)</f>
        <v>6.12</v>
      </c>
      <c r="K163" s="168"/>
      <c r="L163" s="169"/>
      <c r="M163" s="170" t="s">
        <v>1</v>
      </c>
      <c r="N163" s="171" t="s">
        <v>42</v>
      </c>
      <c r="O163" s="154">
        <v>0</v>
      </c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6" t="s">
        <v>1086</v>
      </c>
      <c r="AT163" s="156" t="s">
        <v>281</v>
      </c>
      <c r="AU163" s="156" t="s">
        <v>150</v>
      </c>
      <c r="AY163" s="14" t="s">
        <v>142</v>
      </c>
      <c r="BE163" s="157">
        <f>IF(N163="základná",J163,0)</f>
        <v>0</v>
      </c>
      <c r="BF163" s="157">
        <f>IF(N163="znížená",J163,0)</f>
        <v>6.12</v>
      </c>
      <c r="BG163" s="157">
        <f>IF(N163="zákl. prenesená",J163,0)</f>
        <v>0</v>
      </c>
      <c r="BH163" s="157">
        <f>IF(N163="zníž. prenesená",J163,0)</f>
        <v>0</v>
      </c>
      <c r="BI163" s="157">
        <f>IF(N163="nulová",J163,0)</f>
        <v>0</v>
      </c>
      <c r="BJ163" s="14" t="s">
        <v>150</v>
      </c>
      <c r="BK163" s="157">
        <f>ROUND(I163*H163,2)</f>
        <v>6.12</v>
      </c>
      <c r="BL163" s="14" t="s">
        <v>383</v>
      </c>
      <c r="BM163" s="156" t="s">
        <v>300</v>
      </c>
    </row>
    <row r="164" spans="1:65" s="2" customFormat="1" ht="16.5" customHeight="1">
      <c r="A164" s="26"/>
      <c r="B164" s="144"/>
      <c r="C164" s="162" t="s">
        <v>208</v>
      </c>
      <c r="D164" s="177" t="s">
        <v>281</v>
      </c>
      <c r="E164" s="163" t="s">
        <v>1084</v>
      </c>
      <c r="F164" s="164" t="s">
        <v>1085</v>
      </c>
      <c r="G164" s="165" t="s">
        <v>217</v>
      </c>
      <c r="H164" s="166">
        <v>-26.619</v>
      </c>
      <c r="I164" s="167">
        <v>0.23</v>
      </c>
      <c r="J164" s="167">
        <f>ROUND(I164*H164,2)</f>
        <v>-6.12</v>
      </c>
      <c r="K164" s="168"/>
      <c r="L164" s="169"/>
      <c r="M164" s="170" t="s">
        <v>1</v>
      </c>
      <c r="N164" s="171" t="s">
        <v>42</v>
      </c>
      <c r="O164" s="154">
        <v>0</v>
      </c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6" t="s">
        <v>1086</v>
      </c>
      <c r="AT164" s="156" t="s">
        <v>281</v>
      </c>
      <c r="AU164" s="156" t="s">
        <v>150</v>
      </c>
      <c r="AY164" s="14" t="s">
        <v>142</v>
      </c>
      <c r="BE164" s="157">
        <f>IF(N164="základná",J164,0)</f>
        <v>0</v>
      </c>
      <c r="BF164" s="157">
        <f>IF(N164="znížená",J164,0)</f>
        <v>-6.12</v>
      </c>
      <c r="BG164" s="157">
        <f>IF(N164="zákl. prenesená",J164,0)</f>
        <v>0</v>
      </c>
      <c r="BH164" s="157">
        <f>IF(N164="zníž. prenesená",J164,0)</f>
        <v>0</v>
      </c>
      <c r="BI164" s="157">
        <f>IF(N164="nulová",J164,0)</f>
        <v>0</v>
      </c>
      <c r="BJ164" s="14" t="s">
        <v>150</v>
      </c>
      <c r="BK164" s="157">
        <f>ROUND(I164*H164,2)</f>
        <v>-6.12</v>
      </c>
      <c r="BL164" s="14" t="s">
        <v>383</v>
      </c>
      <c r="BM164" s="156" t="s">
        <v>1087</v>
      </c>
    </row>
    <row r="165" spans="1:65" s="2" customFormat="1" ht="21.75" customHeight="1">
      <c r="A165" s="26"/>
      <c r="B165" s="144"/>
      <c r="C165" s="145" t="s">
        <v>184</v>
      </c>
      <c r="D165" s="145" t="s">
        <v>145</v>
      </c>
      <c r="E165" s="146" t="s">
        <v>1088</v>
      </c>
      <c r="F165" s="147" t="s">
        <v>1089</v>
      </c>
      <c r="G165" s="148" t="s">
        <v>217</v>
      </c>
      <c r="H165" s="149">
        <v>26.619</v>
      </c>
      <c r="I165" s="150">
        <v>0.22</v>
      </c>
      <c r="J165" s="150">
        <f>ROUND(I165*H165,2)</f>
        <v>5.86</v>
      </c>
      <c r="K165" s="151"/>
      <c r="L165" s="27"/>
      <c r="M165" s="152" t="s">
        <v>1</v>
      </c>
      <c r="N165" s="153" t="s">
        <v>42</v>
      </c>
      <c r="O165" s="154">
        <v>0</v>
      </c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6" t="s">
        <v>383</v>
      </c>
      <c r="AT165" s="156" t="s">
        <v>145</v>
      </c>
      <c r="AU165" s="156" t="s">
        <v>150</v>
      </c>
      <c r="AY165" s="14" t="s">
        <v>142</v>
      </c>
      <c r="BE165" s="157">
        <f>IF(N165="základná",J165,0)</f>
        <v>0</v>
      </c>
      <c r="BF165" s="157">
        <f>IF(N165="znížená",J165,0)</f>
        <v>5.86</v>
      </c>
      <c r="BG165" s="157">
        <f>IF(N165="zákl. prenesená",J165,0)</f>
        <v>0</v>
      </c>
      <c r="BH165" s="157">
        <f>IF(N165="zníž. prenesená",J165,0)</f>
        <v>0</v>
      </c>
      <c r="BI165" s="157">
        <f>IF(N165="nulová",J165,0)</f>
        <v>0</v>
      </c>
      <c r="BJ165" s="14" t="s">
        <v>150</v>
      </c>
      <c r="BK165" s="157">
        <f>ROUND(I165*H165,2)</f>
        <v>5.86</v>
      </c>
      <c r="BL165" s="14" t="s">
        <v>383</v>
      </c>
      <c r="BM165" s="156" t="s">
        <v>304</v>
      </c>
    </row>
    <row r="166" spans="1:65" s="2" customFormat="1" ht="21.75" customHeight="1">
      <c r="A166" s="26"/>
      <c r="B166" s="144"/>
      <c r="C166" s="145" t="s">
        <v>384</v>
      </c>
      <c r="D166" s="176" t="s">
        <v>145</v>
      </c>
      <c r="E166" s="146" t="s">
        <v>1088</v>
      </c>
      <c r="F166" s="147" t="s">
        <v>1089</v>
      </c>
      <c r="G166" s="148" t="s">
        <v>217</v>
      </c>
      <c r="H166" s="149">
        <v>-26.619</v>
      </c>
      <c r="I166" s="150">
        <v>0.22</v>
      </c>
      <c r="J166" s="150">
        <f>ROUND(I166*H166,2)</f>
        <v>-5.86</v>
      </c>
      <c r="K166" s="151"/>
      <c r="L166" s="27"/>
      <c r="M166" s="152" t="s">
        <v>1</v>
      </c>
      <c r="N166" s="153" t="s">
        <v>42</v>
      </c>
      <c r="O166" s="154">
        <v>0</v>
      </c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6" t="s">
        <v>383</v>
      </c>
      <c r="AT166" s="156" t="s">
        <v>145</v>
      </c>
      <c r="AU166" s="156" t="s">
        <v>150</v>
      </c>
      <c r="AY166" s="14" t="s">
        <v>142</v>
      </c>
      <c r="BE166" s="157">
        <f>IF(N166="základná",J166,0)</f>
        <v>0</v>
      </c>
      <c r="BF166" s="157">
        <f>IF(N166="znížená",J166,0)</f>
        <v>-5.86</v>
      </c>
      <c r="BG166" s="157">
        <f>IF(N166="zákl. prenesená",J166,0)</f>
        <v>0</v>
      </c>
      <c r="BH166" s="157">
        <f>IF(N166="zníž. prenesená",J166,0)</f>
        <v>0</v>
      </c>
      <c r="BI166" s="157">
        <f>IF(N166="nulová",J166,0)</f>
        <v>0</v>
      </c>
      <c r="BJ166" s="14" t="s">
        <v>150</v>
      </c>
      <c r="BK166" s="157">
        <f>ROUND(I166*H166,2)</f>
        <v>-5.86</v>
      </c>
      <c r="BL166" s="14" t="s">
        <v>383</v>
      </c>
      <c r="BM166" s="156" t="s">
        <v>1090</v>
      </c>
    </row>
    <row r="167" spans="1:65" s="12" customFormat="1" ht="22.9" customHeight="1">
      <c r="B167" s="132"/>
      <c r="D167" s="133" t="s">
        <v>75</v>
      </c>
      <c r="E167" s="142" t="s">
        <v>1091</v>
      </c>
      <c r="F167" s="142" t="s">
        <v>1092</v>
      </c>
      <c r="J167" s="143">
        <f>BK167</f>
        <v>477.67999999999995</v>
      </c>
      <c r="L167" s="132"/>
      <c r="M167" s="136"/>
      <c r="N167" s="137"/>
      <c r="O167" s="137"/>
      <c r="P167" s="138">
        <f>SUM(P168:P173)</f>
        <v>0</v>
      </c>
      <c r="Q167" s="137"/>
      <c r="R167" s="138">
        <f>SUM(R168:R173)</f>
        <v>1.8000000000000001E-4</v>
      </c>
      <c r="S167" s="137"/>
      <c r="T167" s="139">
        <f>SUM(T168:T173)</f>
        <v>0</v>
      </c>
      <c r="AR167" s="133" t="s">
        <v>154</v>
      </c>
      <c r="AT167" s="140" t="s">
        <v>75</v>
      </c>
      <c r="AU167" s="140" t="s">
        <v>84</v>
      </c>
      <c r="AY167" s="133" t="s">
        <v>142</v>
      </c>
      <c r="BK167" s="141">
        <f>SUM(BK168:BK173)</f>
        <v>477.67999999999995</v>
      </c>
    </row>
    <row r="168" spans="1:65" s="2" customFormat="1" ht="21.75" customHeight="1">
      <c r="A168" s="26"/>
      <c r="B168" s="144"/>
      <c r="C168" s="145" t="s">
        <v>305</v>
      </c>
      <c r="D168" s="145" t="s">
        <v>145</v>
      </c>
      <c r="E168" s="146" t="s">
        <v>1093</v>
      </c>
      <c r="F168" s="147" t="s">
        <v>1094</v>
      </c>
      <c r="G168" s="148" t="s">
        <v>217</v>
      </c>
      <c r="H168" s="149">
        <v>13</v>
      </c>
      <c r="I168" s="150">
        <v>2.75</v>
      </c>
      <c r="J168" s="150">
        <f t="shared" ref="J168:J173" si="20">ROUND(I168*H168,2)</f>
        <v>35.75</v>
      </c>
      <c r="K168" s="151"/>
      <c r="L168" s="27"/>
      <c r="M168" s="152" t="s">
        <v>1</v>
      </c>
      <c r="N168" s="153" t="s">
        <v>42</v>
      </c>
      <c r="O168" s="154">
        <v>0</v>
      </c>
      <c r="P168" s="154">
        <f t="shared" ref="P168:P173" si="21">O168*H168</f>
        <v>0</v>
      </c>
      <c r="Q168" s="154">
        <v>0</v>
      </c>
      <c r="R168" s="154">
        <f t="shared" ref="R168:R173" si="22">Q168*H168</f>
        <v>0</v>
      </c>
      <c r="S168" s="154">
        <v>0</v>
      </c>
      <c r="T168" s="155">
        <f t="shared" ref="T168:T173" si="2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6" t="s">
        <v>383</v>
      </c>
      <c r="AT168" s="156" t="s">
        <v>145</v>
      </c>
      <c r="AU168" s="156" t="s">
        <v>150</v>
      </c>
      <c r="AY168" s="14" t="s">
        <v>142</v>
      </c>
      <c r="BE168" s="157">
        <f t="shared" ref="BE168:BE173" si="24">IF(N168="základná",J168,0)</f>
        <v>0</v>
      </c>
      <c r="BF168" s="157">
        <f t="shared" ref="BF168:BF173" si="25">IF(N168="znížená",J168,0)</f>
        <v>35.75</v>
      </c>
      <c r="BG168" s="157">
        <f t="shared" ref="BG168:BG173" si="26">IF(N168="zákl. prenesená",J168,0)</f>
        <v>0</v>
      </c>
      <c r="BH168" s="157">
        <f t="shared" ref="BH168:BH173" si="27">IF(N168="zníž. prenesená",J168,0)</f>
        <v>0</v>
      </c>
      <c r="BI168" s="157">
        <f t="shared" ref="BI168:BI173" si="28">IF(N168="nulová",J168,0)</f>
        <v>0</v>
      </c>
      <c r="BJ168" s="14" t="s">
        <v>150</v>
      </c>
      <c r="BK168" s="157">
        <f t="shared" ref="BK168:BK173" si="29">ROUND(I168*H168,2)</f>
        <v>35.75</v>
      </c>
      <c r="BL168" s="14" t="s">
        <v>383</v>
      </c>
      <c r="BM168" s="156" t="s">
        <v>308</v>
      </c>
    </row>
    <row r="169" spans="1:65" s="2" customFormat="1" ht="21.75" customHeight="1">
      <c r="A169" s="26"/>
      <c r="B169" s="144"/>
      <c r="C169" s="145" t="s">
        <v>422</v>
      </c>
      <c r="D169" s="174" t="s">
        <v>145</v>
      </c>
      <c r="E169" s="146" t="s">
        <v>1093</v>
      </c>
      <c r="F169" s="147" t="s">
        <v>1094</v>
      </c>
      <c r="G169" s="148" t="s">
        <v>217</v>
      </c>
      <c r="H169" s="149">
        <v>1.5</v>
      </c>
      <c r="I169" s="150">
        <v>2.75</v>
      </c>
      <c r="J169" s="150">
        <f t="shared" si="20"/>
        <v>4.13</v>
      </c>
      <c r="K169" s="151"/>
      <c r="L169" s="27"/>
      <c r="M169" s="152" t="s">
        <v>1</v>
      </c>
      <c r="N169" s="153" t="s">
        <v>42</v>
      </c>
      <c r="O169" s="154">
        <v>0</v>
      </c>
      <c r="P169" s="154">
        <f t="shared" si="21"/>
        <v>0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6" t="s">
        <v>149</v>
      </c>
      <c r="AT169" s="156" t="s">
        <v>145</v>
      </c>
      <c r="AU169" s="156" t="s">
        <v>150</v>
      </c>
      <c r="AY169" s="14" t="s">
        <v>142</v>
      </c>
      <c r="BE169" s="157">
        <f t="shared" si="24"/>
        <v>0</v>
      </c>
      <c r="BF169" s="157">
        <f t="shared" si="25"/>
        <v>4.13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4" t="s">
        <v>150</v>
      </c>
      <c r="BK169" s="157">
        <f t="shared" si="29"/>
        <v>4.13</v>
      </c>
      <c r="BL169" s="14" t="s">
        <v>149</v>
      </c>
      <c r="BM169" s="156" t="s">
        <v>1095</v>
      </c>
    </row>
    <row r="170" spans="1:65" s="2" customFormat="1" ht="24.2" customHeight="1">
      <c r="A170" s="26"/>
      <c r="B170" s="144"/>
      <c r="C170" s="145" t="s">
        <v>187</v>
      </c>
      <c r="D170" s="145" t="s">
        <v>145</v>
      </c>
      <c r="E170" s="146" t="s">
        <v>1096</v>
      </c>
      <c r="F170" s="147" t="s">
        <v>1097</v>
      </c>
      <c r="G170" s="148" t="s">
        <v>1098</v>
      </c>
      <c r="H170" s="149">
        <v>1</v>
      </c>
      <c r="I170" s="150">
        <v>86.9</v>
      </c>
      <c r="J170" s="150">
        <f t="shared" si="20"/>
        <v>86.9</v>
      </c>
      <c r="K170" s="151"/>
      <c r="L170" s="27"/>
      <c r="M170" s="152" t="s">
        <v>1</v>
      </c>
      <c r="N170" s="153" t="s">
        <v>42</v>
      </c>
      <c r="O170" s="154">
        <v>0</v>
      </c>
      <c r="P170" s="154">
        <f t="shared" si="21"/>
        <v>0</v>
      </c>
      <c r="Q170" s="154">
        <v>0</v>
      </c>
      <c r="R170" s="154">
        <f t="shared" si="22"/>
        <v>0</v>
      </c>
      <c r="S170" s="154">
        <v>0</v>
      </c>
      <c r="T170" s="155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6" t="s">
        <v>383</v>
      </c>
      <c r="AT170" s="156" t="s">
        <v>145</v>
      </c>
      <c r="AU170" s="156" t="s">
        <v>150</v>
      </c>
      <c r="AY170" s="14" t="s">
        <v>142</v>
      </c>
      <c r="BE170" s="157">
        <f t="shared" si="24"/>
        <v>0</v>
      </c>
      <c r="BF170" s="157">
        <f t="shared" si="25"/>
        <v>86.9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4" t="s">
        <v>150</v>
      </c>
      <c r="BK170" s="157">
        <f t="shared" si="29"/>
        <v>86.9</v>
      </c>
      <c r="BL170" s="14" t="s">
        <v>383</v>
      </c>
      <c r="BM170" s="156" t="s">
        <v>311</v>
      </c>
    </row>
    <row r="171" spans="1:65" s="2" customFormat="1" ht="16.5" customHeight="1">
      <c r="A171" s="26"/>
      <c r="B171" s="144"/>
      <c r="C171" s="145" t="s">
        <v>312</v>
      </c>
      <c r="D171" s="145" t="s">
        <v>145</v>
      </c>
      <c r="E171" s="146" t="s">
        <v>1099</v>
      </c>
      <c r="F171" s="147" t="s">
        <v>1100</v>
      </c>
      <c r="G171" s="148" t="s">
        <v>806</v>
      </c>
      <c r="H171" s="149">
        <v>1</v>
      </c>
      <c r="I171" s="150">
        <v>132</v>
      </c>
      <c r="J171" s="150">
        <f t="shared" si="20"/>
        <v>132</v>
      </c>
      <c r="K171" s="151"/>
      <c r="L171" s="27"/>
      <c r="M171" s="152" t="s">
        <v>1</v>
      </c>
      <c r="N171" s="153" t="s">
        <v>42</v>
      </c>
      <c r="O171" s="154">
        <v>0</v>
      </c>
      <c r="P171" s="154">
        <f t="shared" si="21"/>
        <v>0</v>
      </c>
      <c r="Q171" s="154">
        <v>0</v>
      </c>
      <c r="R171" s="154">
        <f t="shared" si="22"/>
        <v>0</v>
      </c>
      <c r="S171" s="154">
        <v>0</v>
      </c>
      <c r="T171" s="155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6" t="s">
        <v>383</v>
      </c>
      <c r="AT171" s="156" t="s">
        <v>145</v>
      </c>
      <c r="AU171" s="156" t="s">
        <v>150</v>
      </c>
      <c r="AY171" s="14" t="s">
        <v>142</v>
      </c>
      <c r="BE171" s="157">
        <f t="shared" si="24"/>
        <v>0</v>
      </c>
      <c r="BF171" s="157">
        <f t="shared" si="25"/>
        <v>132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4" t="s">
        <v>150</v>
      </c>
      <c r="BK171" s="157">
        <f t="shared" si="29"/>
        <v>132</v>
      </c>
      <c r="BL171" s="14" t="s">
        <v>383</v>
      </c>
      <c r="BM171" s="156" t="s">
        <v>315</v>
      </c>
    </row>
    <row r="172" spans="1:65" s="2" customFormat="1" ht="16.5" customHeight="1">
      <c r="A172" s="26"/>
      <c r="B172" s="144"/>
      <c r="C172" s="145" t="s">
        <v>222</v>
      </c>
      <c r="D172" s="172" t="s">
        <v>145</v>
      </c>
      <c r="E172" s="146" t="s">
        <v>1101</v>
      </c>
      <c r="F172" s="147" t="s">
        <v>1102</v>
      </c>
      <c r="G172" s="148" t="s">
        <v>303</v>
      </c>
      <c r="H172" s="149">
        <v>1</v>
      </c>
      <c r="I172" s="150">
        <v>27.5</v>
      </c>
      <c r="J172" s="150">
        <f t="shared" si="20"/>
        <v>27.5</v>
      </c>
      <c r="K172" s="151"/>
      <c r="L172" s="27"/>
      <c r="M172" s="152" t="s">
        <v>1</v>
      </c>
      <c r="N172" s="153" t="s">
        <v>42</v>
      </c>
      <c r="O172" s="154">
        <v>0</v>
      </c>
      <c r="P172" s="154">
        <f t="shared" si="21"/>
        <v>0</v>
      </c>
      <c r="Q172" s="154">
        <v>9.0000000000000006E-5</v>
      </c>
      <c r="R172" s="154">
        <f t="shared" si="22"/>
        <v>9.0000000000000006E-5</v>
      </c>
      <c r="S172" s="154">
        <v>0</v>
      </c>
      <c r="T172" s="155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6" t="s">
        <v>149</v>
      </c>
      <c r="AT172" s="156" t="s">
        <v>145</v>
      </c>
      <c r="AU172" s="156" t="s">
        <v>150</v>
      </c>
      <c r="AY172" s="14" t="s">
        <v>142</v>
      </c>
      <c r="BE172" s="157">
        <f t="shared" si="24"/>
        <v>0</v>
      </c>
      <c r="BF172" s="157">
        <f t="shared" si="25"/>
        <v>27.5</v>
      </c>
      <c r="BG172" s="157">
        <f t="shared" si="26"/>
        <v>0</v>
      </c>
      <c r="BH172" s="157">
        <f t="shared" si="27"/>
        <v>0</v>
      </c>
      <c r="BI172" s="157">
        <f t="shared" si="28"/>
        <v>0</v>
      </c>
      <c r="BJ172" s="14" t="s">
        <v>150</v>
      </c>
      <c r="BK172" s="157">
        <f t="shared" si="29"/>
        <v>27.5</v>
      </c>
      <c r="BL172" s="14" t="s">
        <v>149</v>
      </c>
      <c r="BM172" s="156" t="s">
        <v>1103</v>
      </c>
    </row>
    <row r="173" spans="1:65" s="2" customFormat="1" ht="16.5" customHeight="1">
      <c r="A173" s="26"/>
      <c r="B173" s="144"/>
      <c r="C173" s="145" t="s">
        <v>429</v>
      </c>
      <c r="D173" s="172" t="s">
        <v>145</v>
      </c>
      <c r="E173" s="146" t="s">
        <v>1104</v>
      </c>
      <c r="F173" s="147" t="s">
        <v>1105</v>
      </c>
      <c r="G173" s="148" t="s">
        <v>303</v>
      </c>
      <c r="H173" s="149">
        <v>1</v>
      </c>
      <c r="I173" s="150">
        <v>191.4</v>
      </c>
      <c r="J173" s="150">
        <f t="shared" si="20"/>
        <v>191.4</v>
      </c>
      <c r="K173" s="151"/>
      <c r="L173" s="27"/>
      <c r="M173" s="158" t="s">
        <v>1</v>
      </c>
      <c r="N173" s="159" t="s">
        <v>42</v>
      </c>
      <c r="O173" s="160">
        <v>0</v>
      </c>
      <c r="P173" s="160">
        <f t="shared" si="21"/>
        <v>0</v>
      </c>
      <c r="Q173" s="160">
        <v>9.0000000000000006E-5</v>
      </c>
      <c r="R173" s="160">
        <f t="shared" si="22"/>
        <v>9.0000000000000006E-5</v>
      </c>
      <c r="S173" s="160">
        <v>0</v>
      </c>
      <c r="T173" s="161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6" t="s">
        <v>149</v>
      </c>
      <c r="AT173" s="156" t="s">
        <v>145</v>
      </c>
      <c r="AU173" s="156" t="s">
        <v>150</v>
      </c>
      <c r="AY173" s="14" t="s">
        <v>142</v>
      </c>
      <c r="BE173" s="157">
        <f t="shared" si="24"/>
        <v>0</v>
      </c>
      <c r="BF173" s="157">
        <f t="shared" si="25"/>
        <v>191.4</v>
      </c>
      <c r="BG173" s="157">
        <f t="shared" si="26"/>
        <v>0</v>
      </c>
      <c r="BH173" s="157">
        <f t="shared" si="27"/>
        <v>0</v>
      </c>
      <c r="BI173" s="157">
        <f t="shared" si="28"/>
        <v>0</v>
      </c>
      <c r="BJ173" s="14" t="s">
        <v>150</v>
      </c>
      <c r="BK173" s="157">
        <f t="shared" si="29"/>
        <v>191.4</v>
      </c>
      <c r="BL173" s="14" t="s">
        <v>149</v>
      </c>
      <c r="BM173" s="156" t="s">
        <v>1106</v>
      </c>
    </row>
    <row r="174" spans="1:65" s="2" customFormat="1" ht="6.95" customHeight="1">
      <c r="A174" s="26"/>
      <c r="B174" s="44"/>
      <c r="C174" s="45"/>
      <c r="D174" s="45"/>
      <c r="E174" s="45"/>
      <c r="F174" s="45"/>
      <c r="G174" s="45"/>
      <c r="H174" s="45"/>
      <c r="I174" s="45"/>
      <c r="J174" s="45"/>
      <c r="K174" s="45"/>
      <c r="L174" s="27"/>
      <c r="M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</row>
  </sheetData>
  <autoFilter ref="C124:K173"/>
  <mergeCells count="8">
    <mergeCell ref="E115:H115"/>
    <mergeCell ref="E117:H117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0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97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customHeight="1">
      <c r="B4" s="17"/>
      <c r="D4" s="18" t="s">
        <v>113</v>
      </c>
      <c r="L4" s="17"/>
      <c r="M4" s="91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17" t="str">
        <f>'Rekapitulácia stavby'!K6</f>
        <v>Rekonštrukcia budovy bývalej kláštornej školy na detské jasle v obci Bojná</v>
      </c>
      <c r="F7" s="218"/>
      <c r="G7" s="218"/>
      <c r="H7" s="218"/>
      <c r="L7" s="17"/>
    </row>
    <row r="8" spans="1:46" s="2" customFormat="1" ht="12" customHeight="1">
      <c r="A8" s="26"/>
      <c r="B8" s="27"/>
      <c r="C8" s="26"/>
      <c r="D8" s="23" t="s">
        <v>114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1107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2. 3. 2023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31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25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36</v>
      </c>
      <c r="E30" s="26"/>
      <c r="F30" s="26"/>
      <c r="G30" s="26"/>
      <c r="H30" s="26"/>
      <c r="I30" s="26"/>
      <c r="J30" s="68">
        <f>ROUND(J121, 2)</f>
        <v>4110.08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6" t="s">
        <v>40</v>
      </c>
      <c r="E33" s="32" t="s">
        <v>41</v>
      </c>
      <c r="F33" s="97">
        <f>ROUND((SUM(BE121:BE162)),  2)</f>
        <v>0</v>
      </c>
      <c r="G33" s="98"/>
      <c r="H33" s="98"/>
      <c r="I33" s="99">
        <v>0.2</v>
      </c>
      <c r="J33" s="97">
        <f>ROUND(((SUM(BE121:BE162))*I33),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42</v>
      </c>
      <c r="F34" s="100">
        <f>ROUND((SUM(BF121:BF162)),  2)</f>
        <v>4110.08</v>
      </c>
      <c r="G34" s="26"/>
      <c r="H34" s="26"/>
      <c r="I34" s="101">
        <v>0.2</v>
      </c>
      <c r="J34" s="100">
        <f>ROUND(((SUM(BF121:BF162))*I34),  2)</f>
        <v>822.02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100">
        <f>ROUND((SUM(BG121:BG162)),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100">
        <f>ROUND((SUM(BH121:BH162)),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45</v>
      </c>
      <c r="F37" s="97">
        <f>ROUND((SUM(BI121:BI162)),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46</v>
      </c>
      <c r="E39" s="57"/>
      <c r="F39" s="57"/>
      <c r="G39" s="104" t="s">
        <v>47</v>
      </c>
      <c r="H39" s="105" t="s">
        <v>48</v>
      </c>
      <c r="I39" s="57"/>
      <c r="J39" s="106">
        <f>SUM(J30:J37)</f>
        <v>4932.1000000000004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51</v>
      </c>
      <c r="E61" s="29"/>
      <c r="F61" s="108" t="s">
        <v>52</v>
      </c>
      <c r="G61" s="42" t="s">
        <v>51</v>
      </c>
      <c r="H61" s="29"/>
      <c r="I61" s="29"/>
      <c r="J61" s="109" t="s">
        <v>52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51</v>
      </c>
      <c r="E76" s="29"/>
      <c r="F76" s="108" t="s">
        <v>52</v>
      </c>
      <c r="G76" s="42" t="s">
        <v>51</v>
      </c>
      <c r="H76" s="29"/>
      <c r="I76" s="29"/>
      <c r="J76" s="109" t="s">
        <v>52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116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hidden="1" customHeight="1">
      <c r="A85" s="26"/>
      <c r="B85" s="27"/>
      <c r="C85" s="26"/>
      <c r="D85" s="26"/>
      <c r="E85" s="217" t="str">
        <f>E7</f>
        <v>Rekonštrukcia budovy bývalej kláštornej školy na detské jasle v obci Bojná</v>
      </c>
      <c r="F85" s="218"/>
      <c r="G85" s="218"/>
      <c r="H85" s="218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114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4" t="str">
        <f>E9</f>
        <v>so04 - 04 - Prípojka NN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Bojná</v>
      </c>
      <c r="G89" s="26"/>
      <c r="H89" s="26"/>
      <c r="I89" s="23" t="s">
        <v>19</v>
      </c>
      <c r="J89" s="52" t="str">
        <f>IF(J12="","",J12)</f>
        <v>2. 3. 2023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Obec Bojná</v>
      </c>
      <c r="G91" s="26"/>
      <c r="H91" s="26"/>
      <c r="I91" s="23" t="s">
        <v>31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AB-STAV, s.r.o. Malý Cetín</v>
      </c>
      <c r="G92" s="26"/>
      <c r="H92" s="26"/>
      <c r="I92" s="23" t="s">
        <v>33</v>
      </c>
      <c r="J92" s="24" t="str">
        <f>E24</f>
        <v>Miroslav Čech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10" t="s">
        <v>117</v>
      </c>
      <c r="D94" s="102"/>
      <c r="E94" s="102"/>
      <c r="F94" s="102"/>
      <c r="G94" s="102"/>
      <c r="H94" s="102"/>
      <c r="I94" s="102"/>
      <c r="J94" s="111" t="s">
        <v>118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12" t="s">
        <v>119</v>
      </c>
      <c r="D96" s="26"/>
      <c r="E96" s="26"/>
      <c r="F96" s="26"/>
      <c r="G96" s="26"/>
      <c r="H96" s="26"/>
      <c r="I96" s="26"/>
      <c r="J96" s="68">
        <f>J121</f>
        <v>4110.08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120</v>
      </c>
    </row>
    <row r="97" spans="1:31" s="9" customFormat="1" ht="24.95" hidden="1" customHeight="1">
      <c r="B97" s="113"/>
      <c r="D97" s="114" t="s">
        <v>1108</v>
      </c>
      <c r="E97" s="115"/>
      <c r="F97" s="115"/>
      <c r="G97" s="115"/>
      <c r="H97" s="115"/>
      <c r="I97" s="115"/>
      <c r="J97" s="116">
        <f>J122</f>
        <v>1691.4799999999998</v>
      </c>
      <c r="L97" s="113"/>
    </row>
    <row r="98" spans="1:31" s="10" customFormat="1" ht="19.899999999999999" hidden="1" customHeight="1">
      <c r="B98" s="117"/>
      <c r="D98" s="118" t="s">
        <v>1109</v>
      </c>
      <c r="E98" s="119"/>
      <c r="F98" s="119"/>
      <c r="G98" s="119"/>
      <c r="H98" s="119"/>
      <c r="I98" s="119"/>
      <c r="J98" s="120">
        <f>J123</f>
        <v>1691.4799999999998</v>
      </c>
      <c r="L98" s="117"/>
    </row>
    <row r="99" spans="1:31" s="9" customFormat="1" ht="24.95" hidden="1" customHeight="1">
      <c r="B99" s="113"/>
      <c r="D99" s="114" t="s">
        <v>1110</v>
      </c>
      <c r="E99" s="115"/>
      <c r="F99" s="115"/>
      <c r="G99" s="115"/>
      <c r="H99" s="115"/>
      <c r="I99" s="115"/>
      <c r="J99" s="116">
        <f>J130</f>
        <v>2418.6</v>
      </c>
      <c r="L99" s="113"/>
    </row>
    <row r="100" spans="1:31" s="10" customFormat="1" ht="19.899999999999999" hidden="1" customHeight="1">
      <c r="B100" s="117"/>
      <c r="D100" s="118" t="s">
        <v>1111</v>
      </c>
      <c r="E100" s="119"/>
      <c r="F100" s="119"/>
      <c r="G100" s="119"/>
      <c r="H100" s="119"/>
      <c r="I100" s="119"/>
      <c r="J100" s="120">
        <f>J131</f>
        <v>2381.5</v>
      </c>
      <c r="L100" s="117"/>
    </row>
    <row r="101" spans="1:31" s="10" customFormat="1" ht="19.899999999999999" hidden="1" customHeight="1">
      <c r="B101" s="117"/>
      <c r="D101" s="118" t="s">
        <v>1112</v>
      </c>
      <c r="E101" s="119"/>
      <c r="F101" s="119"/>
      <c r="G101" s="119"/>
      <c r="H101" s="119"/>
      <c r="I101" s="119"/>
      <c r="J101" s="120">
        <f>J160</f>
        <v>37.1</v>
      </c>
      <c r="L101" s="117"/>
    </row>
    <row r="102" spans="1:31" s="2" customFormat="1" ht="21.75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hidden="1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t="11.25" hidden="1"/>
    <row r="105" spans="1:31" ht="11.25" hidden="1"/>
    <row r="106" spans="1:31" ht="11.25" hidden="1"/>
    <row r="107" spans="1:31" s="2" customFormat="1" ht="6.95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128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13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6.25" customHeight="1">
      <c r="A111" s="26"/>
      <c r="B111" s="27"/>
      <c r="C111" s="26"/>
      <c r="D111" s="26"/>
      <c r="E111" s="217" t="str">
        <f>E7</f>
        <v>Rekonštrukcia budovy bývalej kláštornej školy na detské jasle v obci Bojná</v>
      </c>
      <c r="F111" s="218"/>
      <c r="G111" s="218"/>
      <c r="H111" s="218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114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84" t="str">
        <f>E9</f>
        <v>so04 - 04 - Prípojka NN</v>
      </c>
      <c r="F113" s="219"/>
      <c r="G113" s="219"/>
      <c r="H113" s="219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17</v>
      </c>
      <c r="D115" s="26"/>
      <c r="E115" s="26"/>
      <c r="F115" s="21" t="str">
        <f>F12</f>
        <v>Bojná</v>
      </c>
      <c r="G115" s="26"/>
      <c r="H115" s="26"/>
      <c r="I115" s="23" t="s">
        <v>19</v>
      </c>
      <c r="J115" s="52" t="str">
        <f>IF(J12="","",J12)</f>
        <v>2. 3. 2023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21</v>
      </c>
      <c r="D117" s="26"/>
      <c r="E117" s="26"/>
      <c r="F117" s="21" t="str">
        <f>E15</f>
        <v>Obec Bojná</v>
      </c>
      <c r="G117" s="26"/>
      <c r="H117" s="26"/>
      <c r="I117" s="23" t="s">
        <v>31</v>
      </c>
      <c r="J117" s="24" t="str">
        <f>E21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26</v>
      </c>
      <c r="D118" s="26"/>
      <c r="E118" s="26"/>
      <c r="F118" s="21" t="str">
        <f>IF(E18="","",E18)</f>
        <v>AB-STAV, s.r.o. Malý Cetín</v>
      </c>
      <c r="G118" s="26"/>
      <c r="H118" s="26"/>
      <c r="I118" s="23" t="s">
        <v>33</v>
      </c>
      <c r="J118" s="24" t="str">
        <f>E24</f>
        <v>Miroslav Čech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21"/>
      <c r="B120" s="122"/>
      <c r="C120" s="123" t="s">
        <v>129</v>
      </c>
      <c r="D120" s="124" t="s">
        <v>61</v>
      </c>
      <c r="E120" s="124" t="s">
        <v>57</v>
      </c>
      <c r="F120" s="124" t="s">
        <v>58</v>
      </c>
      <c r="G120" s="124" t="s">
        <v>130</v>
      </c>
      <c r="H120" s="124" t="s">
        <v>131</v>
      </c>
      <c r="I120" s="124" t="s">
        <v>132</v>
      </c>
      <c r="J120" s="125" t="s">
        <v>118</v>
      </c>
      <c r="K120" s="126" t="s">
        <v>133</v>
      </c>
      <c r="L120" s="127"/>
      <c r="M120" s="59" t="s">
        <v>1</v>
      </c>
      <c r="N120" s="60" t="s">
        <v>40</v>
      </c>
      <c r="O120" s="60" t="s">
        <v>134</v>
      </c>
      <c r="P120" s="60" t="s">
        <v>135</v>
      </c>
      <c r="Q120" s="60" t="s">
        <v>136</v>
      </c>
      <c r="R120" s="60" t="s">
        <v>137</v>
      </c>
      <c r="S120" s="60" t="s">
        <v>138</v>
      </c>
      <c r="T120" s="61" t="s">
        <v>139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" customHeight="1">
      <c r="A121" s="26"/>
      <c r="B121" s="27"/>
      <c r="C121" s="66" t="s">
        <v>119</v>
      </c>
      <c r="D121" s="26"/>
      <c r="E121" s="26"/>
      <c r="F121" s="26"/>
      <c r="G121" s="26"/>
      <c r="H121" s="26"/>
      <c r="I121" s="26"/>
      <c r="J121" s="128">
        <f>BK121</f>
        <v>4110.08</v>
      </c>
      <c r="K121" s="26"/>
      <c r="L121" s="27"/>
      <c r="M121" s="62"/>
      <c r="N121" s="53"/>
      <c r="O121" s="63"/>
      <c r="P121" s="129">
        <f>P122+P130</f>
        <v>0</v>
      </c>
      <c r="Q121" s="63"/>
      <c r="R121" s="129">
        <f>R122+R130</f>
        <v>0</v>
      </c>
      <c r="S121" s="63"/>
      <c r="T121" s="130">
        <f>T122+T130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75</v>
      </c>
      <c r="AU121" s="14" t="s">
        <v>120</v>
      </c>
      <c r="BK121" s="131">
        <f>BK122+BK130</f>
        <v>4110.08</v>
      </c>
    </row>
    <row r="122" spans="1:65" s="12" customFormat="1" ht="25.9" customHeight="1">
      <c r="B122" s="132"/>
      <c r="D122" s="133" t="s">
        <v>75</v>
      </c>
      <c r="E122" s="134" t="s">
        <v>140</v>
      </c>
      <c r="F122" s="134" t="s">
        <v>1113</v>
      </c>
      <c r="J122" s="135">
        <f>BK122</f>
        <v>1691.4799999999998</v>
      </c>
      <c r="L122" s="132"/>
      <c r="M122" s="136"/>
      <c r="N122" s="137"/>
      <c r="O122" s="137"/>
      <c r="P122" s="138">
        <f>P123</f>
        <v>0</v>
      </c>
      <c r="Q122" s="137"/>
      <c r="R122" s="138">
        <f>R123</f>
        <v>0</v>
      </c>
      <c r="S122" s="137"/>
      <c r="T122" s="139">
        <f>T123</f>
        <v>0</v>
      </c>
      <c r="AR122" s="133" t="s">
        <v>84</v>
      </c>
      <c r="AT122" s="140" t="s">
        <v>75</v>
      </c>
      <c r="AU122" s="140" t="s">
        <v>76</v>
      </c>
      <c r="AY122" s="133" t="s">
        <v>142</v>
      </c>
      <c r="BK122" s="141">
        <f>BK123</f>
        <v>1691.4799999999998</v>
      </c>
    </row>
    <row r="123" spans="1:65" s="12" customFormat="1" ht="22.9" customHeight="1">
      <c r="B123" s="132"/>
      <c r="D123" s="133" t="s">
        <v>75</v>
      </c>
      <c r="E123" s="142" t="s">
        <v>84</v>
      </c>
      <c r="F123" s="142" t="s">
        <v>1114</v>
      </c>
      <c r="J123" s="143">
        <f>BK123</f>
        <v>1691.4799999999998</v>
      </c>
      <c r="L123" s="132"/>
      <c r="M123" s="136"/>
      <c r="N123" s="137"/>
      <c r="O123" s="137"/>
      <c r="P123" s="138">
        <f>SUM(P124:P129)</f>
        <v>0</v>
      </c>
      <c r="Q123" s="137"/>
      <c r="R123" s="138">
        <f>SUM(R124:R129)</f>
        <v>0</v>
      </c>
      <c r="S123" s="137"/>
      <c r="T123" s="139">
        <f>SUM(T124:T129)</f>
        <v>0</v>
      </c>
      <c r="AR123" s="133" t="s">
        <v>84</v>
      </c>
      <c r="AT123" s="140" t="s">
        <v>75</v>
      </c>
      <c r="AU123" s="140" t="s">
        <v>84</v>
      </c>
      <c r="AY123" s="133" t="s">
        <v>142</v>
      </c>
      <c r="BK123" s="141">
        <f>SUM(BK124:BK129)</f>
        <v>1691.4799999999998</v>
      </c>
    </row>
    <row r="124" spans="1:65" s="2" customFormat="1" ht="16.5" customHeight="1">
      <c r="A124" s="26"/>
      <c r="B124" s="144"/>
      <c r="C124" s="145" t="s">
        <v>84</v>
      </c>
      <c r="D124" s="145" t="s">
        <v>145</v>
      </c>
      <c r="E124" s="146" t="s">
        <v>258</v>
      </c>
      <c r="F124" s="147" t="s">
        <v>259</v>
      </c>
      <c r="G124" s="148" t="s">
        <v>148</v>
      </c>
      <c r="H124" s="149">
        <v>29.12</v>
      </c>
      <c r="I124" s="150">
        <v>15.61</v>
      </c>
      <c r="J124" s="150">
        <f t="shared" ref="J124:J129" si="0">ROUND(I124*H124,2)</f>
        <v>454.56</v>
      </c>
      <c r="K124" s="151"/>
      <c r="L124" s="27"/>
      <c r="M124" s="152" t="s">
        <v>1</v>
      </c>
      <c r="N124" s="153" t="s">
        <v>42</v>
      </c>
      <c r="O124" s="154">
        <v>0</v>
      </c>
      <c r="P124" s="154">
        <f t="shared" ref="P124:P129" si="1">O124*H124</f>
        <v>0</v>
      </c>
      <c r="Q124" s="154">
        <v>0</v>
      </c>
      <c r="R124" s="154">
        <f t="shared" ref="R124:R129" si="2">Q124*H124</f>
        <v>0</v>
      </c>
      <c r="S124" s="154">
        <v>0</v>
      </c>
      <c r="T124" s="155">
        <f t="shared" ref="T124:T129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6" t="s">
        <v>149</v>
      </c>
      <c r="AT124" s="156" t="s">
        <v>145</v>
      </c>
      <c r="AU124" s="156" t="s">
        <v>150</v>
      </c>
      <c r="AY124" s="14" t="s">
        <v>142</v>
      </c>
      <c r="BE124" s="157">
        <f t="shared" ref="BE124:BE129" si="4">IF(N124="základná",J124,0)</f>
        <v>0</v>
      </c>
      <c r="BF124" s="157">
        <f t="shared" ref="BF124:BF129" si="5">IF(N124="znížená",J124,0)</f>
        <v>454.56</v>
      </c>
      <c r="BG124" s="157">
        <f t="shared" ref="BG124:BG129" si="6">IF(N124="zákl. prenesená",J124,0)</f>
        <v>0</v>
      </c>
      <c r="BH124" s="157">
        <f t="shared" ref="BH124:BH129" si="7">IF(N124="zníž. prenesená",J124,0)</f>
        <v>0</v>
      </c>
      <c r="BI124" s="157">
        <f t="shared" ref="BI124:BI129" si="8">IF(N124="nulová",J124,0)</f>
        <v>0</v>
      </c>
      <c r="BJ124" s="14" t="s">
        <v>150</v>
      </c>
      <c r="BK124" s="157">
        <f t="shared" ref="BK124:BK129" si="9">ROUND(I124*H124,2)</f>
        <v>454.56</v>
      </c>
      <c r="BL124" s="14" t="s">
        <v>149</v>
      </c>
      <c r="BM124" s="156" t="s">
        <v>150</v>
      </c>
    </row>
    <row r="125" spans="1:65" s="2" customFormat="1" ht="37.9" customHeight="1">
      <c r="A125" s="26"/>
      <c r="B125" s="144"/>
      <c r="C125" s="145" t="s">
        <v>150</v>
      </c>
      <c r="D125" s="145" t="s">
        <v>145</v>
      </c>
      <c r="E125" s="146" t="s">
        <v>260</v>
      </c>
      <c r="F125" s="147" t="s">
        <v>261</v>
      </c>
      <c r="G125" s="148" t="s">
        <v>148</v>
      </c>
      <c r="H125" s="149">
        <v>29.12</v>
      </c>
      <c r="I125" s="150">
        <v>0.54</v>
      </c>
      <c r="J125" s="150">
        <f t="shared" si="0"/>
        <v>15.72</v>
      </c>
      <c r="K125" s="151"/>
      <c r="L125" s="27"/>
      <c r="M125" s="152" t="s">
        <v>1</v>
      </c>
      <c r="N125" s="153" t="s">
        <v>42</v>
      </c>
      <c r="O125" s="154">
        <v>0</v>
      </c>
      <c r="P125" s="154">
        <f t="shared" si="1"/>
        <v>0</v>
      </c>
      <c r="Q125" s="154">
        <v>0</v>
      </c>
      <c r="R125" s="154">
        <f t="shared" si="2"/>
        <v>0</v>
      </c>
      <c r="S125" s="154">
        <v>0</v>
      </c>
      <c r="T125" s="155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6" t="s">
        <v>149</v>
      </c>
      <c r="AT125" s="156" t="s">
        <v>145</v>
      </c>
      <c r="AU125" s="156" t="s">
        <v>150</v>
      </c>
      <c r="AY125" s="14" t="s">
        <v>142</v>
      </c>
      <c r="BE125" s="157">
        <f t="shared" si="4"/>
        <v>0</v>
      </c>
      <c r="BF125" s="157">
        <f t="shared" si="5"/>
        <v>15.72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4" t="s">
        <v>150</v>
      </c>
      <c r="BK125" s="157">
        <f t="shared" si="9"/>
        <v>15.72</v>
      </c>
      <c r="BL125" s="14" t="s">
        <v>149</v>
      </c>
      <c r="BM125" s="156" t="s">
        <v>149</v>
      </c>
    </row>
    <row r="126" spans="1:65" s="2" customFormat="1" ht="24.2" customHeight="1">
      <c r="A126" s="26"/>
      <c r="B126" s="144"/>
      <c r="C126" s="145" t="s">
        <v>154</v>
      </c>
      <c r="D126" s="145" t="s">
        <v>145</v>
      </c>
      <c r="E126" s="146" t="s">
        <v>1115</v>
      </c>
      <c r="F126" s="147" t="s">
        <v>1116</v>
      </c>
      <c r="G126" s="148" t="s">
        <v>148</v>
      </c>
      <c r="H126" s="149">
        <v>29.12</v>
      </c>
      <c r="I126" s="150">
        <v>26.71</v>
      </c>
      <c r="J126" s="150">
        <f t="shared" si="0"/>
        <v>777.8</v>
      </c>
      <c r="K126" s="151"/>
      <c r="L126" s="27"/>
      <c r="M126" s="152" t="s">
        <v>1</v>
      </c>
      <c r="N126" s="153" t="s">
        <v>42</v>
      </c>
      <c r="O126" s="154">
        <v>0</v>
      </c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6" t="s">
        <v>149</v>
      </c>
      <c r="AT126" s="156" t="s">
        <v>145</v>
      </c>
      <c r="AU126" s="156" t="s">
        <v>150</v>
      </c>
      <c r="AY126" s="14" t="s">
        <v>142</v>
      </c>
      <c r="BE126" s="157">
        <f t="shared" si="4"/>
        <v>0</v>
      </c>
      <c r="BF126" s="157">
        <f t="shared" si="5"/>
        <v>777.8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4" t="s">
        <v>150</v>
      </c>
      <c r="BK126" s="157">
        <f t="shared" si="9"/>
        <v>777.8</v>
      </c>
      <c r="BL126" s="14" t="s">
        <v>149</v>
      </c>
      <c r="BM126" s="156" t="s">
        <v>157</v>
      </c>
    </row>
    <row r="127" spans="1:65" s="2" customFormat="1" ht="24.2" customHeight="1">
      <c r="A127" s="26"/>
      <c r="B127" s="144"/>
      <c r="C127" s="145" t="s">
        <v>149</v>
      </c>
      <c r="D127" s="145" t="s">
        <v>145</v>
      </c>
      <c r="E127" s="146" t="s">
        <v>1117</v>
      </c>
      <c r="F127" s="147" t="s">
        <v>1118</v>
      </c>
      <c r="G127" s="148" t="s">
        <v>217</v>
      </c>
      <c r="H127" s="149">
        <v>55</v>
      </c>
      <c r="I127" s="150">
        <v>2.46</v>
      </c>
      <c r="J127" s="150">
        <f t="shared" si="0"/>
        <v>135.30000000000001</v>
      </c>
      <c r="K127" s="151"/>
      <c r="L127" s="27"/>
      <c r="M127" s="152" t="s">
        <v>1</v>
      </c>
      <c r="N127" s="153" t="s">
        <v>42</v>
      </c>
      <c r="O127" s="154">
        <v>0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149</v>
      </c>
      <c r="AT127" s="156" t="s">
        <v>145</v>
      </c>
      <c r="AU127" s="156" t="s">
        <v>150</v>
      </c>
      <c r="AY127" s="14" t="s">
        <v>142</v>
      </c>
      <c r="BE127" s="157">
        <f t="shared" si="4"/>
        <v>0</v>
      </c>
      <c r="BF127" s="157">
        <f t="shared" si="5"/>
        <v>135.30000000000001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4" t="s">
        <v>150</v>
      </c>
      <c r="BK127" s="157">
        <f t="shared" si="9"/>
        <v>135.30000000000001</v>
      </c>
      <c r="BL127" s="14" t="s">
        <v>149</v>
      </c>
      <c r="BM127" s="156" t="s">
        <v>160</v>
      </c>
    </row>
    <row r="128" spans="1:65" s="2" customFormat="1" ht="16.5" customHeight="1">
      <c r="A128" s="26"/>
      <c r="B128" s="144"/>
      <c r="C128" s="162" t="s">
        <v>161</v>
      </c>
      <c r="D128" s="162" t="s">
        <v>281</v>
      </c>
      <c r="E128" s="163" t="s">
        <v>1119</v>
      </c>
      <c r="F128" s="164" t="s">
        <v>1120</v>
      </c>
      <c r="G128" s="165" t="s">
        <v>303</v>
      </c>
      <c r="H128" s="166">
        <v>30</v>
      </c>
      <c r="I128" s="167">
        <v>0.52</v>
      </c>
      <c r="J128" s="167">
        <f t="shared" si="0"/>
        <v>15.6</v>
      </c>
      <c r="K128" s="168"/>
      <c r="L128" s="169"/>
      <c r="M128" s="170" t="s">
        <v>1</v>
      </c>
      <c r="N128" s="171" t="s">
        <v>42</v>
      </c>
      <c r="O128" s="154">
        <v>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160</v>
      </c>
      <c r="AT128" s="156" t="s">
        <v>281</v>
      </c>
      <c r="AU128" s="156" t="s">
        <v>150</v>
      </c>
      <c r="AY128" s="14" t="s">
        <v>142</v>
      </c>
      <c r="BE128" s="157">
        <f t="shared" si="4"/>
        <v>0</v>
      </c>
      <c r="BF128" s="157">
        <f t="shared" si="5"/>
        <v>15.6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4" t="s">
        <v>150</v>
      </c>
      <c r="BK128" s="157">
        <f t="shared" si="9"/>
        <v>15.6</v>
      </c>
      <c r="BL128" s="14" t="s">
        <v>149</v>
      </c>
      <c r="BM128" s="156" t="s">
        <v>164</v>
      </c>
    </row>
    <row r="129" spans="1:65" s="2" customFormat="1" ht="16.5" customHeight="1">
      <c r="A129" s="26"/>
      <c r="B129" s="144"/>
      <c r="C129" s="162" t="s">
        <v>157</v>
      </c>
      <c r="D129" s="162" t="s">
        <v>281</v>
      </c>
      <c r="E129" s="163" t="s">
        <v>1121</v>
      </c>
      <c r="F129" s="164" t="s">
        <v>1122</v>
      </c>
      <c r="G129" s="165" t="s">
        <v>167</v>
      </c>
      <c r="H129" s="166">
        <v>18.920000000000002</v>
      </c>
      <c r="I129" s="167">
        <v>15.46</v>
      </c>
      <c r="J129" s="167">
        <f t="shared" si="0"/>
        <v>292.5</v>
      </c>
      <c r="K129" s="168"/>
      <c r="L129" s="169"/>
      <c r="M129" s="170" t="s">
        <v>1</v>
      </c>
      <c r="N129" s="171" t="s">
        <v>42</v>
      </c>
      <c r="O129" s="154">
        <v>0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160</v>
      </c>
      <c r="AT129" s="156" t="s">
        <v>281</v>
      </c>
      <c r="AU129" s="156" t="s">
        <v>150</v>
      </c>
      <c r="AY129" s="14" t="s">
        <v>142</v>
      </c>
      <c r="BE129" s="157">
        <f t="shared" si="4"/>
        <v>0</v>
      </c>
      <c r="BF129" s="157">
        <f t="shared" si="5"/>
        <v>292.5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150</v>
      </c>
      <c r="BK129" s="157">
        <f t="shared" si="9"/>
        <v>292.5</v>
      </c>
      <c r="BL129" s="14" t="s">
        <v>149</v>
      </c>
      <c r="BM129" s="156" t="s">
        <v>168</v>
      </c>
    </row>
    <row r="130" spans="1:65" s="12" customFormat="1" ht="25.9" customHeight="1">
      <c r="B130" s="132"/>
      <c r="D130" s="133" t="s">
        <v>75</v>
      </c>
      <c r="E130" s="134" t="s">
        <v>281</v>
      </c>
      <c r="F130" s="134" t="s">
        <v>1123</v>
      </c>
      <c r="J130" s="135">
        <f>BK130</f>
        <v>2418.6</v>
      </c>
      <c r="L130" s="132"/>
      <c r="M130" s="136"/>
      <c r="N130" s="137"/>
      <c r="O130" s="137"/>
      <c r="P130" s="138">
        <f>P131+P160</f>
        <v>0</v>
      </c>
      <c r="Q130" s="137"/>
      <c r="R130" s="138">
        <f>R131+R160</f>
        <v>0</v>
      </c>
      <c r="S130" s="137"/>
      <c r="T130" s="139">
        <f>T131+T160</f>
        <v>0</v>
      </c>
      <c r="AR130" s="133" t="s">
        <v>154</v>
      </c>
      <c r="AT130" s="140" t="s">
        <v>75</v>
      </c>
      <c r="AU130" s="140" t="s">
        <v>76</v>
      </c>
      <c r="AY130" s="133" t="s">
        <v>142</v>
      </c>
      <c r="BK130" s="141">
        <f>BK131+BK160</f>
        <v>2418.6</v>
      </c>
    </row>
    <row r="131" spans="1:65" s="12" customFormat="1" ht="22.9" customHeight="1">
      <c r="B131" s="132"/>
      <c r="D131" s="133" t="s">
        <v>75</v>
      </c>
      <c r="E131" s="142" t="s">
        <v>1082</v>
      </c>
      <c r="F131" s="142" t="s">
        <v>1124</v>
      </c>
      <c r="J131" s="143">
        <f>BK131</f>
        <v>2381.5</v>
      </c>
      <c r="L131" s="132"/>
      <c r="M131" s="136"/>
      <c r="N131" s="137"/>
      <c r="O131" s="137"/>
      <c r="P131" s="138">
        <f>SUM(P132:P159)</f>
        <v>0</v>
      </c>
      <c r="Q131" s="137"/>
      <c r="R131" s="138">
        <f>SUM(R132:R159)</f>
        <v>0</v>
      </c>
      <c r="S131" s="137"/>
      <c r="T131" s="139">
        <f>SUM(T132:T159)</f>
        <v>0</v>
      </c>
      <c r="AR131" s="133" t="s">
        <v>154</v>
      </c>
      <c r="AT131" s="140" t="s">
        <v>75</v>
      </c>
      <c r="AU131" s="140" t="s">
        <v>84</v>
      </c>
      <c r="AY131" s="133" t="s">
        <v>142</v>
      </c>
      <c r="BK131" s="141">
        <f>SUM(BK132:BK159)</f>
        <v>2381.5</v>
      </c>
    </row>
    <row r="132" spans="1:65" s="2" customFormat="1" ht="24.2" customHeight="1">
      <c r="A132" s="26"/>
      <c r="B132" s="144"/>
      <c r="C132" s="145" t="s">
        <v>169</v>
      </c>
      <c r="D132" s="145" t="s">
        <v>145</v>
      </c>
      <c r="E132" s="146" t="s">
        <v>1125</v>
      </c>
      <c r="F132" s="147" t="s">
        <v>1126</v>
      </c>
      <c r="G132" s="148" t="s">
        <v>217</v>
      </c>
      <c r="H132" s="149">
        <v>92</v>
      </c>
      <c r="I132" s="150">
        <v>2.06</v>
      </c>
      <c r="J132" s="150">
        <f t="shared" ref="J132:J159" si="10">ROUND(I132*H132,2)</f>
        <v>189.52</v>
      </c>
      <c r="K132" s="151"/>
      <c r="L132" s="27"/>
      <c r="M132" s="152" t="s">
        <v>1</v>
      </c>
      <c r="N132" s="153" t="s">
        <v>42</v>
      </c>
      <c r="O132" s="154">
        <v>0</v>
      </c>
      <c r="P132" s="154">
        <f t="shared" ref="P132:P159" si="11">O132*H132</f>
        <v>0</v>
      </c>
      <c r="Q132" s="154">
        <v>0</v>
      </c>
      <c r="R132" s="154">
        <f t="shared" ref="R132:R159" si="12">Q132*H132</f>
        <v>0</v>
      </c>
      <c r="S132" s="154">
        <v>0</v>
      </c>
      <c r="T132" s="155">
        <f t="shared" ref="T132:T159" si="1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383</v>
      </c>
      <c r="AT132" s="156" t="s">
        <v>145</v>
      </c>
      <c r="AU132" s="156" t="s">
        <v>150</v>
      </c>
      <c r="AY132" s="14" t="s">
        <v>142</v>
      </c>
      <c r="BE132" s="157">
        <f t="shared" ref="BE132:BE159" si="14">IF(N132="základná",J132,0)</f>
        <v>0</v>
      </c>
      <c r="BF132" s="157">
        <f t="shared" ref="BF132:BF159" si="15">IF(N132="znížená",J132,0)</f>
        <v>189.52</v>
      </c>
      <c r="BG132" s="157">
        <f t="shared" ref="BG132:BG159" si="16">IF(N132="zákl. prenesená",J132,0)</f>
        <v>0</v>
      </c>
      <c r="BH132" s="157">
        <f t="shared" ref="BH132:BH159" si="17">IF(N132="zníž. prenesená",J132,0)</f>
        <v>0</v>
      </c>
      <c r="BI132" s="157">
        <f t="shared" ref="BI132:BI159" si="18">IF(N132="nulová",J132,0)</f>
        <v>0</v>
      </c>
      <c r="BJ132" s="14" t="s">
        <v>150</v>
      </c>
      <c r="BK132" s="157">
        <f t="shared" ref="BK132:BK159" si="19">ROUND(I132*H132,2)</f>
        <v>189.52</v>
      </c>
      <c r="BL132" s="14" t="s">
        <v>383</v>
      </c>
      <c r="BM132" s="156" t="s">
        <v>172</v>
      </c>
    </row>
    <row r="133" spans="1:65" s="2" customFormat="1" ht="16.5" customHeight="1">
      <c r="A133" s="26"/>
      <c r="B133" s="144"/>
      <c r="C133" s="162" t="s">
        <v>160</v>
      </c>
      <c r="D133" s="162" t="s">
        <v>281</v>
      </c>
      <c r="E133" s="163" t="s">
        <v>1127</v>
      </c>
      <c r="F133" s="164" t="s">
        <v>1128</v>
      </c>
      <c r="G133" s="165" t="s">
        <v>217</v>
      </c>
      <c r="H133" s="166">
        <v>92</v>
      </c>
      <c r="I133" s="167">
        <v>1.41</v>
      </c>
      <c r="J133" s="167">
        <f t="shared" si="10"/>
        <v>129.72</v>
      </c>
      <c r="K133" s="168"/>
      <c r="L133" s="169"/>
      <c r="M133" s="170" t="s">
        <v>1</v>
      </c>
      <c r="N133" s="171" t="s">
        <v>42</v>
      </c>
      <c r="O133" s="154">
        <v>0</v>
      </c>
      <c r="P133" s="154">
        <f t="shared" si="11"/>
        <v>0</v>
      </c>
      <c r="Q133" s="154">
        <v>0</v>
      </c>
      <c r="R133" s="154">
        <f t="shared" si="12"/>
        <v>0</v>
      </c>
      <c r="S133" s="154">
        <v>0</v>
      </c>
      <c r="T133" s="155">
        <f t="shared" si="1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1086</v>
      </c>
      <c r="AT133" s="156" t="s">
        <v>281</v>
      </c>
      <c r="AU133" s="156" t="s">
        <v>150</v>
      </c>
      <c r="AY133" s="14" t="s">
        <v>142</v>
      </c>
      <c r="BE133" s="157">
        <f t="shared" si="14"/>
        <v>0</v>
      </c>
      <c r="BF133" s="157">
        <f t="shared" si="15"/>
        <v>129.72</v>
      </c>
      <c r="BG133" s="157">
        <f t="shared" si="16"/>
        <v>0</v>
      </c>
      <c r="BH133" s="157">
        <f t="shared" si="17"/>
        <v>0</v>
      </c>
      <c r="BI133" s="157">
        <f t="shared" si="18"/>
        <v>0</v>
      </c>
      <c r="BJ133" s="14" t="s">
        <v>150</v>
      </c>
      <c r="BK133" s="157">
        <f t="shared" si="19"/>
        <v>129.72</v>
      </c>
      <c r="BL133" s="14" t="s">
        <v>383</v>
      </c>
      <c r="BM133" s="156" t="s">
        <v>175</v>
      </c>
    </row>
    <row r="134" spans="1:65" s="2" customFormat="1" ht="24.2" customHeight="1">
      <c r="A134" s="26"/>
      <c r="B134" s="144"/>
      <c r="C134" s="145" t="s">
        <v>143</v>
      </c>
      <c r="D134" s="145" t="s">
        <v>145</v>
      </c>
      <c r="E134" s="146" t="s">
        <v>1129</v>
      </c>
      <c r="F134" s="147" t="s">
        <v>1130</v>
      </c>
      <c r="G134" s="148" t="s">
        <v>303</v>
      </c>
      <c r="H134" s="149">
        <v>5</v>
      </c>
      <c r="I134" s="150">
        <v>1.6</v>
      </c>
      <c r="J134" s="150">
        <f t="shared" si="10"/>
        <v>8</v>
      </c>
      <c r="K134" s="151"/>
      <c r="L134" s="27"/>
      <c r="M134" s="152" t="s">
        <v>1</v>
      </c>
      <c r="N134" s="153" t="s">
        <v>42</v>
      </c>
      <c r="O134" s="154">
        <v>0</v>
      </c>
      <c r="P134" s="154">
        <f t="shared" si="11"/>
        <v>0</v>
      </c>
      <c r="Q134" s="154">
        <v>0</v>
      </c>
      <c r="R134" s="154">
        <f t="shared" si="12"/>
        <v>0</v>
      </c>
      <c r="S134" s="154">
        <v>0</v>
      </c>
      <c r="T134" s="155">
        <f t="shared" si="1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383</v>
      </c>
      <c r="AT134" s="156" t="s">
        <v>145</v>
      </c>
      <c r="AU134" s="156" t="s">
        <v>150</v>
      </c>
      <c r="AY134" s="14" t="s">
        <v>142</v>
      </c>
      <c r="BE134" s="157">
        <f t="shared" si="14"/>
        <v>0</v>
      </c>
      <c r="BF134" s="157">
        <f t="shared" si="15"/>
        <v>8</v>
      </c>
      <c r="BG134" s="157">
        <f t="shared" si="16"/>
        <v>0</v>
      </c>
      <c r="BH134" s="157">
        <f t="shared" si="17"/>
        <v>0</v>
      </c>
      <c r="BI134" s="157">
        <f t="shared" si="18"/>
        <v>0</v>
      </c>
      <c r="BJ134" s="14" t="s">
        <v>150</v>
      </c>
      <c r="BK134" s="157">
        <f t="shared" si="19"/>
        <v>8</v>
      </c>
      <c r="BL134" s="14" t="s">
        <v>383</v>
      </c>
      <c r="BM134" s="156" t="s">
        <v>178</v>
      </c>
    </row>
    <row r="135" spans="1:65" s="2" customFormat="1" ht="24.2" customHeight="1">
      <c r="A135" s="26"/>
      <c r="B135" s="144"/>
      <c r="C135" s="145" t="s">
        <v>164</v>
      </c>
      <c r="D135" s="145" t="s">
        <v>145</v>
      </c>
      <c r="E135" s="146" t="s">
        <v>1131</v>
      </c>
      <c r="F135" s="147" t="s">
        <v>1132</v>
      </c>
      <c r="G135" s="148" t="s">
        <v>303</v>
      </c>
      <c r="H135" s="149">
        <v>10</v>
      </c>
      <c r="I135" s="150">
        <v>2.08</v>
      </c>
      <c r="J135" s="150">
        <f t="shared" si="10"/>
        <v>20.8</v>
      </c>
      <c r="K135" s="151"/>
      <c r="L135" s="27"/>
      <c r="M135" s="152" t="s">
        <v>1</v>
      </c>
      <c r="N135" s="153" t="s">
        <v>42</v>
      </c>
      <c r="O135" s="154">
        <v>0</v>
      </c>
      <c r="P135" s="154">
        <f t="shared" si="11"/>
        <v>0</v>
      </c>
      <c r="Q135" s="154">
        <v>0</v>
      </c>
      <c r="R135" s="154">
        <f t="shared" si="12"/>
        <v>0</v>
      </c>
      <c r="S135" s="154">
        <v>0</v>
      </c>
      <c r="T135" s="155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383</v>
      </c>
      <c r="AT135" s="156" t="s">
        <v>145</v>
      </c>
      <c r="AU135" s="156" t="s">
        <v>150</v>
      </c>
      <c r="AY135" s="14" t="s">
        <v>142</v>
      </c>
      <c r="BE135" s="157">
        <f t="shared" si="14"/>
        <v>0</v>
      </c>
      <c r="BF135" s="157">
        <f t="shared" si="15"/>
        <v>20.8</v>
      </c>
      <c r="BG135" s="157">
        <f t="shared" si="16"/>
        <v>0</v>
      </c>
      <c r="BH135" s="157">
        <f t="shared" si="17"/>
        <v>0</v>
      </c>
      <c r="BI135" s="157">
        <f t="shared" si="18"/>
        <v>0</v>
      </c>
      <c r="BJ135" s="14" t="s">
        <v>150</v>
      </c>
      <c r="BK135" s="157">
        <f t="shared" si="19"/>
        <v>20.8</v>
      </c>
      <c r="BL135" s="14" t="s">
        <v>383</v>
      </c>
      <c r="BM135" s="156" t="s">
        <v>7</v>
      </c>
    </row>
    <row r="136" spans="1:65" s="2" customFormat="1" ht="24.2" customHeight="1">
      <c r="A136" s="26"/>
      <c r="B136" s="144"/>
      <c r="C136" s="145" t="s">
        <v>181</v>
      </c>
      <c r="D136" s="145" t="s">
        <v>145</v>
      </c>
      <c r="E136" s="146" t="s">
        <v>1133</v>
      </c>
      <c r="F136" s="147" t="s">
        <v>1134</v>
      </c>
      <c r="G136" s="148" t="s">
        <v>303</v>
      </c>
      <c r="H136" s="149">
        <v>8</v>
      </c>
      <c r="I136" s="150">
        <v>2.82</v>
      </c>
      <c r="J136" s="150">
        <f t="shared" si="10"/>
        <v>22.56</v>
      </c>
      <c r="K136" s="151"/>
      <c r="L136" s="27"/>
      <c r="M136" s="152" t="s">
        <v>1</v>
      </c>
      <c r="N136" s="153" t="s">
        <v>42</v>
      </c>
      <c r="O136" s="154">
        <v>0</v>
      </c>
      <c r="P136" s="154">
        <f t="shared" si="11"/>
        <v>0</v>
      </c>
      <c r="Q136" s="154">
        <v>0</v>
      </c>
      <c r="R136" s="154">
        <f t="shared" si="12"/>
        <v>0</v>
      </c>
      <c r="S136" s="154">
        <v>0</v>
      </c>
      <c r="T136" s="155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383</v>
      </c>
      <c r="AT136" s="156" t="s">
        <v>145</v>
      </c>
      <c r="AU136" s="156" t="s">
        <v>150</v>
      </c>
      <c r="AY136" s="14" t="s">
        <v>142</v>
      </c>
      <c r="BE136" s="157">
        <f t="shared" si="14"/>
        <v>0</v>
      </c>
      <c r="BF136" s="157">
        <f t="shared" si="15"/>
        <v>22.56</v>
      </c>
      <c r="BG136" s="157">
        <f t="shared" si="16"/>
        <v>0</v>
      </c>
      <c r="BH136" s="157">
        <f t="shared" si="17"/>
        <v>0</v>
      </c>
      <c r="BI136" s="157">
        <f t="shared" si="18"/>
        <v>0</v>
      </c>
      <c r="BJ136" s="14" t="s">
        <v>150</v>
      </c>
      <c r="BK136" s="157">
        <f t="shared" si="19"/>
        <v>22.56</v>
      </c>
      <c r="BL136" s="14" t="s">
        <v>383</v>
      </c>
      <c r="BM136" s="156" t="s">
        <v>184</v>
      </c>
    </row>
    <row r="137" spans="1:65" s="2" customFormat="1" ht="24.2" customHeight="1">
      <c r="A137" s="26"/>
      <c r="B137" s="144"/>
      <c r="C137" s="145" t="s">
        <v>168</v>
      </c>
      <c r="D137" s="145" t="s">
        <v>145</v>
      </c>
      <c r="E137" s="146" t="s">
        <v>1135</v>
      </c>
      <c r="F137" s="147" t="s">
        <v>1136</v>
      </c>
      <c r="G137" s="148" t="s">
        <v>303</v>
      </c>
      <c r="H137" s="149">
        <v>4</v>
      </c>
      <c r="I137" s="150">
        <v>7.82</v>
      </c>
      <c r="J137" s="150">
        <f t="shared" si="10"/>
        <v>31.28</v>
      </c>
      <c r="K137" s="151"/>
      <c r="L137" s="27"/>
      <c r="M137" s="152" t="s">
        <v>1</v>
      </c>
      <c r="N137" s="153" t="s">
        <v>42</v>
      </c>
      <c r="O137" s="154">
        <v>0</v>
      </c>
      <c r="P137" s="154">
        <f t="shared" si="11"/>
        <v>0</v>
      </c>
      <c r="Q137" s="154">
        <v>0</v>
      </c>
      <c r="R137" s="154">
        <f t="shared" si="12"/>
        <v>0</v>
      </c>
      <c r="S137" s="154">
        <v>0</v>
      </c>
      <c r="T137" s="155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6" t="s">
        <v>383</v>
      </c>
      <c r="AT137" s="156" t="s">
        <v>145</v>
      </c>
      <c r="AU137" s="156" t="s">
        <v>150</v>
      </c>
      <c r="AY137" s="14" t="s">
        <v>142</v>
      </c>
      <c r="BE137" s="157">
        <f t="shared" si="14"/>
        <v>0</v>
      </c>
      <c r="BF137" s="157">
        <f t="shared" si="15"/>
        <v>31.28</v>
      </c>
      <c r="BG137" s="157">
        <f t="shared" si="16"/>
        <v>0</v>
      </c>
      <c r="BH137" s="157">
        <f t="shared" si="17"/>
        <v>0</v>
      </c>
      <c r="BI137" s="157">
        <f t="shared" si="18"/>
        <v>0</v>
      </c>
      <c r="BJ137" s="14" t="s">
        <v>150</v>
      </c>
      <c r="BK137" s="157">
        <f t="shared" si="19"/>
        <v>31.28</v>
      </c>
      <c r="BL137" s="14" t="s">
        <v>383</v>
      </c>
      <c r="BM137" s="156" t="s">
        <v>187</v>
      </c>
    </row>
    <row r="138" spans="1:65" s="2" customFormat="1" ht="24.2" customHeight="1">
      <c r="A138" s="26"/>
      <c r="B138" s="144"/>
      <c r="C138" s="162" t="s">
        <v>192</v>
      </c>
      <c r="D138" s="162" t="s">
        <v>281</v>
      </c>
      <c r="E138" s="163" t="s">
        <v>1137</v>
      </c>
      <c r="F138" s="164" t="s">
        <v>1138</v>
      </c>
      <c r="G138" s="165" t="s">
        <v>217</v>
      </c>
      <c r="H138" s="166">
        <v>10</v>
      </c>
      <c r="I138" s="167">
        <v>6.38</v>
      </c>
      <c r="J138" s="167">
        <f t="shared" si="10"/>
        <v>63.8</v>
      </c>
      <c r="K138" s="168"/>
      <c r="L138" s="169"/>
      <c r="M138" s="170" t="s">
        <v>1</v>
      </c>
      <c r="N138" s="171" t="s">
        <v>42</v>
      </c>
      <c r="O138" s="154">
        <v>0</v>
      </c>
      <c r="P138" s="154">
        <f t="shared" si="11"/>
        <v>0</v>
      </c>
      <c r="Q138" s="154">
        <v>0</v>
      </c>
      <c r="R138" s="154">
        <f t="shared" si="12"/>
        <v>0</v>
      </c>
      <c r="S138" s="154">
        <v>0</v>
      </c>
      <c r="T138" s="155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1086</v>
      </c>
      <c r="AT138" s="156" t="s">
        <v>281</v>
      </c>
      <c r="AU138" s="156" t="s">
        <v>150</v>
      </c>
      <c r="AY138" s="14" t="s">
        <v>142</v>
      </c>
      <c r="BE138" s="157">
        <f t="shared" si="14"/>
        <v>0</v>
      </c>
      <c r="BF138" s="157">
        <f t="shared" si="15"/>
        <v>63.8</v>
      </c>
      <c r="BG138" s="157">
        <f t="shared" si="16"/>
        <v>0</v>
      </c>
      <c r="BH138" s="157">
        <f t="shared" si="17"/>
        <v>0</v>
      </c>
      <c r="BI138" s="157">
        <f t="shared" si="18"/>
        <v>0</v>
      </c>
      <c r="BJ138" s="14" t="s">
        <v>150</v>
      </c>
      <c r="BK138" s="157">
        <f t="shared" si="19"/>
        <v>63.8</v>
      </c>
      <c r="BL138" s="14" t="s">
        <v>383</v>
      </c>
      <c r="BM138" s="156" t="s">
        <v>196</v>
      </c>
    </row>
    <row r="139" spans="1:65" s="2" customFormat="1" ht="21.75" customHeight="1">
      <c r="A139" s="26"/>
      <c r="B139" s="144"/>
      <c r="C139" s="162" t="s">
        <v>172</v>
      </c>
      <c r="D139" s="162" t="s">
        <v>281</v>
      </c>
      <c r="E139" s="163" t="s">
        <v>1139</v>
      </c>
      <c r="F139" s="164" t="s">
        <v>1140</v>
      </c>
      <c r="G139" s="165" t="s">
        <v>303</v>
      </c>
      <c r="H139" s="166">
        <v>4</v>
      </c>
      <c r="I139" s="167">
        <v>3.25</v>
      </c>
      <c r="J139" s="167">
        <f t="shared" si="10"/>
        <v>13</v>
      </c>
      <c r="K139" s="168"/>
      <c r="L139" s="169"/>
      <c r="M139" s="170" t="s">
        <v>1</v>
      </c>
      <c r="N139" s="171" t="s">
        <v>42</v>
      </c>
      <c r="O139" s="154">
        <v>0</v>
      </c>
      <c r="P139" s="154">
        <f t="shared" si="11"/>
        <v>0</v>
      </c>
      <c r="Q139" s="154">
        <v>0</v>
      </c>
      <c r="R139" s="154">
        <f t="shared" si="12"/>
        <v>0</v>
      </c>
      <c r="S139" s="154">
        <v>0</v>
      </c>
      <c r="T139" s="155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1086</v>
      </c>
      <c r="AT139" s="156" t="s">
        <v>281</v>
      </c>
      <c r="AU139" s="156" t="s">
        <v>150</v>
      </c>
      <c r="AY139" s="14" t="s">
        <v>142</v>
      </c>
      <c r="BE139" s="157">
        <f t="shared" si="14"/>
        <v>0</v>
      </c>
      <c r="BF139" s="157">
        <f t="shared" si="15"/>
        <v>13</v>
      </c>
      <c r="BG139" s="157">
        <f t="shared" si="16"/>
        <v>0</v>
      </c>
      <c r="BH139" s="157">
        <f t="shared" si="17"/>
        <v>0</v>
      </c>
      <c r="BI139" s="157">
        <f t="shared" si="18"/>
        <v>0</v>
      </c>
      <c r="BJ139" s="14" t="s">
        <v>150</v>
      </c>
      <c r="BK139" s="157">
        <f t="shared" si="19"/>
        <v>13</v>
      </c>
      <c r="BL139" s="14" t="s">
        <v>383</v>
      </c>
      <c r="BM139" s="156" t="s">
        <v>199</v>
      </c>
    </row>
    <row r="140" spans="1:65" s="2" customFormat="1" ht="16.5" customHeight="1">
      <c r="A140" s="26"/>
      <c r="B140" s="144"/>
      <c r="C140" s="145" t="s">
        <v>200</v>
      </c>
      <c r="D140" s="145" t="s">
        <v>145</v>
      </c>
      <c r="E140" s="146" t="s">
        <v>1141</v>
      </c>
      <c r="F140" s="147" t="s">
        <v>1142</v>
      </c>
      <c r="G140" s="148" t="s">
        <v>303</v>
      </c>
      <c r="H140" s="149">
        <v>3</v>
      </c>
      <c r="I140" s="150">
        <v>1.84</v>
      </c>
      <c r="J140" s="150">
        <f t="shared" si="10"/>
        <v>5.52</v>
      </c>
      <c r="K140" s="151"/>
      <c r="L140" s="27"/>
      <c r="M140" s="152" t="s">
        <v>1</v>
      </c>
      <c r="N140" s="153" t="s">
        <v>42</v>
      </c>
      <c r="O140" s="154">
        <v>0</v>
      </c>
      <c r="P140" s="154">
        <f t="shared" si="11"/>
        <v>0</v>
      </c>
      <c r="Q140" s="154">
        <v>0</v>
      </c>
      <c r="R140" s="154">
        <f t="shared" si="12"/>
        <v>0</v>
      </c>
      <c r="S140" s="154">
        <v>0</v>
      </c>
      <c r="T140" s="155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6" t="s">
        <v>383</v>
      </c>
      <c r="AT140" s="156" t="s">
        <v>145</v>
      </c>
      <c r="AU140" s="156" t="s">
        <v>150</v>
      </c>
      <c r="AY140" s="14" t="s">
        <v>142</v>
      </c>
      <c r="BE140" s="157">
        <f t="shared" si="14"/>
        <v>0</v>
      </c>
      <c r="BF140" s="157">
        <f t="shared" si="15"/>
        <v>5.52</v>
      </c>
      <c r="BG140" s="157">
        <f t="shared" si="16"/>
        <v>0</v>
      </c>
      <c r="BH140" s="157">
        <f t="shared" si="17"/>
        <v>0</v>
      </c>
      <c r="BI140" s="157">
        <f t="shared" si="18"/>
        <v>0</v>
      </c>
      <c r="BJ140" s="14" t="s">
        <v>150</v>
      </c>
      <c r="BK140" s="157">
        <f t="shared" si="19"/>
        <v>5.52</v>
      </c>
      <c r="BL140" s="14" t="s">
        <v>383</v>
      </c>
      <c r="BM140" s="156" t="s">
        <v>203</v>
      </c>
    </row>
    <row r="141" spans="1:65" s="2" customFormat="1" ht="16.5" customHeight="1">
      <c r="A141" s="26"/>
      <c r="B141" s="144"/>
      <c r="C141" s="162" t="s">
        <v>175</v>
      </c>
      <c r="D141" s="162" t="s">
        <v>281</v>
      </c>
      <c r="E141" s="163" t="s">
        <v>1143</v>
      </c>
      <c r="F141" s="164" t="s">
        <v>1144</v>
      </c>
      <c r="G141" s="165" t="s">
        <v>303</v>
      </c>
      <c r="H141" s="166">
        <v>3</v>
      </c>
      <c r="I141" s="167">
        <v>2.5299999999999998</v>
      </c>
      <c r="J141" s="167">
        <f t="shared" si="10"/>
        <v>7.59</v>
      </c>
      <c r="K141" s="168"/>
      <c r="L141" s="169"/>
      <c r="M141" s="170" t="s">
        <v>1</v>
      </c>
      <c r="N141" s="171" t="s">
        <v>42</v>
      </c>
      <c r="O141" s="154">
        <v>0</v>
      </c>
      <c r="P141" s="154">
        <f t="shared" si="11"/>
        <v>0</v>
      </c>
      <c r="Q141" s="154">
        <v>0</v>
      </c>
      <c r="R141" s="154">
        <f t="shared" si="12"/>
        <v>0</v>
      </c>
      <c r="S141" s="154">
        <v>0</v>
      </c>
      <c r="T141" s="155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6" t="s">
        <v>1086</v>
      </c>
      <c r="AT141" s="156" t="s">
        <v>281</v>
      </c>
      <c r="AU141" s="156" t="s">
        <v>150</v>
      </c>
      <c r="AY141" s="14" t="s">
        <v>142</v>
      </c>
      <c r="BE141" s="157">
        <f t="shared" si="14"/>
        <v>0</v>
      </c>
      <c r="BF141" s="157">
        <f t="shared" si="15"/>
        <v>7.59</v>
      </c>
      <c r="BG141" s="157">
        <f t="shared" si="16"/>
        <v>0</v>
      </c>
      <c r="BH141" s="157">
        <f t="shared" si="17"/>
        <v>0</v>
      </c>
      <c r="BI141" s="157">
        <f t="shared" si="18"/>
        <v>0</v>
      </c>
      <c r="BJ141" s="14" t="s">
        <v>150</v>
      </c>
      <c r="BK141" s="157">
        <f t="shared" si="19"/>
        <v>7.59</v>
      </c>
      <c r="BL141" s="14" t="s">
        <v>383</v>
      </c>
      <c r="BM141" s="156" t="s">
        <v>208</v>
      </c>
    </row>
    <row r="142" spans="1:65" s="2" customFormat="1" ht="21.75" customHeight="1">
      <c r="A142" s="26"/>
      <c r="B142" s="144"/>
      <c r="C142" s="145" t="s">
        <v>211</v>
      </c>
      <c r="D142" s="145" t="s">
        <v>145</v>
      </c>
      <c r="E142" s="146" t="s">
        <v>1145</v>
      </c>
      <c r="F142" s="147" t="s">
        <v>1146</v>
      </c>
      <c r="G142" s="148" t="s">
        <v>303</v>
      </c>
      <c r="H142" s="149">
        <v>1</v>
      </c>
      <c r="I142" s="150">
        <v>25.11</v>
      </c>
      <c r="J142" s="150">
        <f t="shared" si="10"/>
        <v>25.11</v>
      </c>
      <c r="K142" s="151"/>
      <c r="L142" s="27"/>
      <c r="M142" s="152" t="s">
        <v>1</v>
      </c>
      <c r="N142" s="153" t="s">
        <v>42</v>
      </c>
      <c r="O142" s="154">
        <v>0</v>
      </c>
      <c r="P142" s="154">
        <f t="shared" si="11"/>
        <v>0</v>
      </c>
      <c r="Q142" s="154">
        <v>0</v>
      </c>
      <c r="R142" s="154">
        <f t="shared" si="12"/>
        <v>0</v>
      </c>
      <c r="S142" s="154">
        <v>0</v>
      </c>
      <c r="T142" s="155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383</v>
      </c>
      <c r="AT142" s="156" t="s">
        <v>145</v>
      </c>
      <c r="AU142" s="156" t="s">
        <v>150</v>
      </c>
      <c r="AY142" s="14" t="s">
        <v>142</v>
      </c>
      <c r="BE142" s="157">
        <f t="shared" si="14"/>
        <v>0</v>
      </c>
      <c r="BF142" s="157">
        <f t="shared" si="15"/>
        <v>25.11</v>
      </c>
      <c r="BG142" s="157">
        <f t="shared" si="16"/>
        <v>0</v>
      </c>
      <c r="BH142" s="157">
        <f t="shared" si="17"/>
        <v>0</v>
      </c>
      <c r="BI142" s="157">
        <f t="shared" si="18"/>
        <v>0</v>
      </c>
      <c r="BJ142" s="14" t="s">
        <v>150</v>
      </c>
      <c r="BK142" s="157">
        <f t="shared" si="19"/>
        <v>25.11</v>
      </c>
      <c r="BL142" s="14" t="s">
        <v>383</v>
      </c>
      <c r="BM142" s="156" t="s">
        <v>214</v>
      </c>
    </row>
    <row r="143" spans="1:65" s="2" customFormat="1" ht="24.2" customHeight="1">
      <c r="A143" s="26"/>
      <c r="B143" s="144"/>
      <c r="C143" s="162" t="s">
        <v>178</v>
      </c>
      <c r="D143" s="162" t="s">
        <v>281</v>
      </c>
      <c r="E143" s="163" t="s">
        <v>1147</v>
      </c>
      <c r="F143" s="164" t="s">
        <v>1148</v>
      </c>
      <c r="G143" s="165" t="s">
        <v>303</v>
      </c>
      <c r="H143" s="166">
        <v>1</v>
      </c>
      <c r="I143" s="167">
        <v>199.38</v>
      </c>
      <c r="J143" s="167">
        <f t="shared" si="10"/>
        <v>199.38</v>
      </c>
      <c r="K143" s="168"/>
      <c r="L143" s="169"/>
      <c r="M143" s="170" t="s">
        <v>1</v>
      </c>
      <c r="N143" s="171" t="s">
        <v>42</v>
      </c>
      <c r="O143" s="154">
        <v>0</v>
      </c>
      <c r="P143" s="154">
        <f t="shared" si="11"/>
        <v>0</v>
      </c>
      <c r="Q143" s="154">
        <v>0</v>
      </c>
      <c r="R143" s="154">
        <f t="shared" si="12"/>
        <v>0</v>
      </c>
      <c r="S143" s="154">
        <v>0</v>
      </c>
      <c r="T143" s="155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1086</v>
      </c>
      <c r="AT143" s="156" t="s">
        <v>281</v>
      </c>
      <c r="AU143" s="156" t="s">
        <v>150</v>
      </c>
      <c r="AY143" s="14" t="s">
        <v>142</v>
      </c>
      <c r="BE143" s="157">
        <f t="shared" si="14"/>
        <v>0</v>
      </c>
      <c r="BF143" s="157">
        <f t="shared" si="15"/>
        <v>199.38</v>
      </c>
      <c r="BG143" s="157">
        <f t="shared" si="16"/>
        <v>0</v>
      </c>
      <c r="BH143" s="157">
        <f t="shared" si="17"/>
        <v>0</v>
      </c>
      <c r="BI143" s="157">
        <f t="shared" si="18"/>
        <v>0</v>
      </c>
      <c r="BJ143" s="14" t="s">
        <v>150</v>
      </c>
      <c r="BK143" s="157">
        <f t="shared" si="19"/>
        <v>199.38</v>
      </c>
      <c r="BL143" s="14" t="s">
        <v>383</v>
      </c>
      <c r="BM143" s="156" t="s">
        <v>218</v>
      </c>
    </row>
    <row r="144" spans="1:65" s="2" customFormat="1" ht="24.2" customHeight="1">
      <c r="A144" s="26"/>
      <c r="B144" s="144"/>
      <c r="C144" s="145" t="s">
        <v>219</v>
      </c>
      <c r="D144" s="145" t="s">
        <v>145</v>
      </c>
      <c r="E144" s="146" t="s">
        <v>1149</v>
      </c>
      <c r="F144" s="147" t="s">
        <v>1150</v>
      </c>
      <c r="G144" s="148" t="s">
        <v>217</v>
      </c>
      <c r="H144" s="149">
        <v>48</v>
      </c>
      <c r="I144" s="150">
        <v>1.6</v>
      </c>
      <c r="J144" s="150">
        <f t="shared" si="10"/>
        <v>76.8</v>
      </c>
      <c r="K144" s="151"/>
      <c r="L144" s="27"/>
      <c r="M144" s="152" t="s">
        <v>1</v>
      </c>
      <c r="N144" s="153" t="s">
        <v>42</v>
      </c>
      <c r="O144" s="154">
        <v>0</v>
      </c>
      <c r="P144" s="154">
        <f t="shared" si="11"/>
        <v>0</v>
      </c>
      <c r="Q144" s="154">
        <v>0</v>
      </c>
      <c r="R144" s="154">
        <f t="shared" si="12"/>
        <v>0</v>
      </c>
      <c r="S144" s="154">
        <v>0</v>
      </c>
      <c r="T144" s="155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383</v>
      </c>
      <c r="AT144" s="156" t="s">
        <v>145</v>
      </c>
      <c r="AU144" s="156" t="s">
        <v>150</v>
      </c>
      <c r="AY144" s="14" t="s">
        <v>142</v>
      </c>
      <c r="BE144" s="157">
        <f t="shared" si="14"/>
        <v>0</v>
      </c>
      <c r="BF144" s="157">
        <f t="shared" si="15"/>
        <v>76.8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4" t="s">
        <v>150</v>
      </c>
      <c r="BK144" s="157">
        <f t="shared" si="19"/>
        <v>76.8</v>
      </c>
      <c r="BL144" s="14" t="s">
        <v>383</v>
      </c>
      <c r="BM144" s="156" t="s">
        <v>222</v>
      </c>
    </row>
    <row r="145" spans="1:65" s="2" customFormat="1" ht="24.2" customHeight="1">
      <c r="A145" s="26"/>
      <c r="B145" s="144"/>
      <c r="C145" s="162" t="s">
        <v>7</v>
      </c>
      <c r="D145" s="162" t="s">
        <v>281</v>
      </c>
      <c r="E145" s="163" t="s">
        <v>1151</v>
      </c>
      <c r="F145" s="164" t="s">
        <v>1152</v>
      </c>
      <c r="G145" s="165" t="s">
        <v>532</v>
      </c>
      <c r="H145" s="166">
        <v>29.8</v>
      </c>
      <c r="I145" s="167">
        <v>3.23</v>
      </c>
      <c r="J145" s="167">
        <f t="shared" si="10"/>
        <v>96.25</v>
      </c>
      <c r="K145" s="168"/>
      <c r="L145" s="169"/>
      <c r="M145" s="170" t="s">
        <v>1</v>
      </c>
      <c r="N145" s="171" t="s">
        <v>42</v>
      </c>
      <c r="O145" s="154">
        <v>0</v>
      </c>
      <c r="P145" s="154">
        <f t="shared" si="11"/>
        <v>0</v>
      </c>
      <c r="Q145" s="154">
        <v>0</v>
      </c>
      <c r="R145" s="154">
        <f t="shared" si="12"/>
        <v>0</v>
      </c>
      <c r="S145" s="154">
        <v>0</v>
      </c>
      <c r="T145" s="155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1086</v>
      </c>
      <c r="AT145" s="156" t="s">
        <v>281</v>
      </c>
      <c r="AU145" s="156" t="s">
        <v>150</v>
      </c>
      <c r="AY145" s="14" t="s">
        <v>142</v>
      </c>
      <c r="BE145" s="157">
        <f t="shared" si="14"/>
        <v>0</v>
      </c>
      <c r="BF145" s="157">
        <f t="shared" si="15"/>
        <v>96.25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4" t="s">
        <v>150</v>
      </c>
      <c r="BK145" s="157">
        <f t="shared" si="19"/>
        <v>96.25</v>
      </c>
      <c r="BL145" s="14" t="s">
        <v>383</v>
      </c>
      <c r="BM145" s="156" t="s">
        <v>228</v>
      </c>
    </row>
    <row r="146" spans="1:65" s="2" customFormat="1" ht="16.5" customHeight="1">
      <c r="A146" s="26"/>
      <c r="B146" s="144"/>
      <c r="C146" s="145" t="s">
        <v>297</v>
      </c>
      <c r="D146" s="145" t="s">
        <v>145</v>
      </c>
      <c r="E146" s="146" t="s">
        <v>1153</v>
      </c>
      <c r="F146" s="147" t="s">
        <v>1154</v>
      </c>
      <c r="G146" s="148" t="s">
        <v>303</v>
      </c>
      <c r="H146" s="149">
        <v>2</v>
      </c>
      <c r="I146" s="150">
        <v>1.67</v>
      </c>
      <c r="J146" s="150">
        <f t="shared" si="10"/>
        <v>3.34</v>
      </c>
      <c r="K146" s="151"/>
      <c r="L146" s="27"/>
      <c r="M146" s="152" t="s">
        <v>1</v>
      </c>
      <c r="N146" s="153" t="s">
        <v>42</v>
      </c>
      <c r="O146" s="154">
        <v>0</v>
      </c>
      <c r="P146" s="154">
        <f t="shared" si="11"/>
        <v>0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383</v>
      </c>
      <c r="AT146" s="156" t="s">
        <v>145</v>
      </c>
      <c r="AU146" s="156" t="s">
        <v>150</v>
      </c>
      <c r="AY146" s="14" t="s">
        <v>142</v>
      </c>
      <c r="BE146" s="157">
        <f t="shared" si="14"/>
        <v>0</v>
      </c>
      <c r="BF146" s="157">
        <f t="shared" si="15"/>
        <v>3.34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4" t="s">
        <v>150</v>
      </c>
      <c r="BK146" s="157">
        <f t="shared" si="19"/>
        <v>3.34</v>
      </c>
      <c r="BL146" s="14" t="s">
        <v>383</v>
      </c>
      <c r="BM146" s="156" t="s">
        <v>300</v>
      </c>
    </row>
    <row r="147" spans="1:65" s="2" customFormat="1" ht="33" customHeight="1">
      <c r="A147" s="26"/>
      <c r="B147" s="144"/>
      <c r="C147" s="162" t="s">
        <v>184</v>
      </c>
      <c r="D147" s="162" t="s">
        <v>281</v>
      </c>
      <c r="E147" s="163" t="s">
        <v>1155</v>
      </c>
      <c r="F147" s="164" t="s">
        <v>1156</v>
      </c>
      <c r="G147" s="165" t="s">
        <v>303</v>
      </c>
      <c r="H147" s="166">
        <v>2</v>
      </c>
      <c r="I147" s="167">
        <v>0.72</v>
      </c>
      <c r="J147" s="167">
        <f t="shared" si="10"/>
        <v>1.44</v>
      </c>
      <c r="K147" s="168"/>
      <c r="L147" s="169"/>
      <c r="M147" s="170" t="s">
        <v>1</v>
      </c>
      <c r="N147" s="171" t="s">
        <v>42</v>
      </c>
      <c r="O147" s="154">
        <v>0</v>
      </c>
      <c r="P147" s="154">
        <f t="shared" si="11"/>
        <v>0</v>
      </c>
      <c r="Q147" s="154">
        <v>0</v>
      </c>
      <c r="R147" s="154">
        <f t="shared" si="12"/>
        <v>0</v>
      </c>
      <c r="S147" s="154">
        <v>0</v>
      </c>
      <c r="T147" s="155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1086</v>
      </c>
      <c r="AT147" s="156" t="s">
        <v>281</v>
      </c>
      <c r="AU147" s="156" t="s">
        <v>150</v>
      </c>
      <c r="AY147" s="14" t="s">
        <v>142</v>
      </c>
      <c r="BE147" s="157">
        <f t="shared" si="14"/>
        <v>0</v>
      </c>
      <c r="BF147" s="157">
        <f t="shared" si="15"/>
        <v>1.44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4" t="s">
        <v>150</v>
      </c>
      <c r="BK147" s="157">
        <f t="shared" si="19"/>
        <v>1.44</v>
      </c>
      <c r="BL147" s="14" t="s">
        <v>383</v>
      </c>
      <c r="BM147" s="156" t="s">
        <v>304</v>
      </c>
    </row>
    <row r="148" spans="1:65" s="2" customFormat="1" ht="16.5" customHeight="1">
      <c r="A148" s="26"/>
      <c r="B148" s="144"/>
      <c r="C148" s="145" t="s">
        <v>305</v>
      </c>
      <c r="D148" s="145" t="s">
        <v>145</v>
      </c>
      <c r="E148" s="146" t="s">
        <v>1157</v>
      </c>
      <c r="F148" s="147" t="s">
        <v>1158</v>
      </c>
      <c r="G148" s="148" t="s">
        <v>303</v>
      </c>
      <c r="H148" s="149">
        <v>3</v>
      </c>
      <c r="I148" s="150">
        <v>2.79</v>
      </c>
      <c r="J148" s="150">
        <f t="shared" si="10"/>
        <v>8.3699999999999992</v>
      </c>
      <c r="K148" s="151"/>
      <c r="L148" s="27"/>
      <c r="M148" s="152" t="s">
        <v>1</v>
      </c>
      <c r="N148" s="153" t="s">
        <v>42</v>
      </c>
      <c r="O148" s="154">
        <v>0</v>
      </c>
      <c r="P148" s="154">
        <f t="shared" si="11"/>
        <v>0</v>
      </c>
      <c r="Q148" s="154">
        <v>0</v>
      </c>
      <c r="R148" s="154">
        <f t="shared" si="12"/>
        <v>0</v>
      </c>
      <c r="S148" s="154">
        <v>0</v>
      </c>
      <c r="T148" s="155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383</v>
      </c>
      <c r="AT148" s="156" t="s">
        <v>145</v>
      </c>
      <c r="AU148" s="156" t="s">
        <v>150</v>
      </c>
      <c r="AY148" s="14" t="s">
        <v>142</v>
      </c>
      <c r="BE148" s="157">
        <f t="shared" si="14"/>
        <v>0</v>
      </c>
      <c r="BF148" s="157">
        <f t="shared" si="15"/>
        <v>8.3699999999999992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4" t="s">
        <v>150</v>
      </c>
      <c r="BK148" s="157">
        <f t="shared" si="19"/>
        <v>8.3699999999999992</v>
      </c>
      <c r="BL148" s="14" t="s">
        <v>383</v>
      </c>
      <c r="BM148" s="156" t="s">
        <v>308</v>
      </c>
    </row>
    <row r="149" spans="1:65" s="2" customFormat="1" ht="24.2" customHeight="1">
      <c r="A149" s="26"/>
      <c r="B149" s="144"/>
      <c r="C149" s="162" t="s">
        <v>187</v>
      </c>
      <c r="D149" s="162" t="s">
        <v>281</v>
      </c>
      <c r="E149" s="163" t="s">
        <v>1159</v>
      </c>
      <c r="F149" s="164" t="s">
        <v>1160</v>
      </c>
      <c r="G149" s="165" t="s">
        <v>303</v>
      </c>
      <c r="H149" s="166">
        <v>3</v>
      </c>
      <c r="I149" s="167">
        <v>1.03</v>
      </c>
      <c r="J149" s="167">
        <f t="shared" si="10"/>
        <v>3.09</v>
      </c>
      <c r="K149" s="168"/>
      <c r="L149" s="169"/>
      <c r="M149" s="170" t="s">
        <v>1</v>
      </c>
      <c r="N149" s="171" t="s">
        <v>42</v>
      </c>
      <c r="O149" s="154">
        <v>0</v>
      </c>
      <c r="P149" s="154">
        <f t="shared" si="11"/>
        <v>0</v>
      </c>
      <c r="Q149" s="154">
        <v>0</v>
      </c>
      <c r="R149" s="154">
        <f t="shared" si="12"/>
        <v>0</v>
      </c>
      <c r="S149" s="154">
        <v>0</v>
      </c>
      <c r="T149" s="155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1086</v>
      </c>
      <c r="AT149" s="156" t="s">
        <v>281</v>
      </c>
      <c r="AU149" s="156" t="s">
        <v>150</v>
      </c>
      <c r="AY149" s="14" t="s">
        <v>142</v>
      </c>
      <c r="BE149" s="157">
        <f t="shared" si="14"/>
        <v>0</v>
      </c>
      <c r="BF149" s="157">
        <f t="shared" si="15"/>
        <v>3.09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4" t="s">
        <v>150</v>
      </c>
      <c r="BK149" s="157">
        <f t="shared" si="19"/>
        <v>3.09</v>
      </c>
      <c r="BL149" s="14" t="s">
        <v>383</v>
      </c>
      <c r="BM149" s="156" t="s">
        <v>311</v>
      </c>
    </row>
    <row r="150" spans="1:65" s="2" customFormat="1" ht="21.75" customHeight="1">
      <c r="A150" s="26"/>
      <c r="B150" s="144"/>
      <c r="C150" s="145" t="s">
        <v>312</v>
      </c>
      <c r="D150" s="145" t="s">
        <v>145</v>
      </c>
      <c r="E150" s="146" t="s">
        <v>1161</v>
      </c>
      <c r="F150" s="147" t="s">
        <v>1162</v>
      </c>
      <c r="G150" s="148" t="s">
        <v>217</v>
      </c>
      <c r="H150" s="149">
        <v>39</v>
      </c>
      <c r="I150" s="150">
        <v>1.87</v>
      </c>
      <c r="J150" s="150">
        <f t="shared" si="10"/>
        <v>72.930000000000007</v>
      </c>
      <c r="K150" s="151"/>
      <c r="L150" s="27"/>
      <c r="M150" s="152" t="s">
        <v>1</v>
      </c>
      <c r="N150" s="153" t="s">
        <v>42</v>
      </c>
      <c r="O150" s="154">
        <v>0</v>
      </c>
      <c r="P150" s="154">
        <f t="shared" si="11"/>
        <v>0</v>
      </c>
      <c r="Q150" s="154">
        <v>0</v>
      </c>
      <c r="R150" s="154">
        <f t="shared" si="12"/>
        <v>0</v>
      </c>
      <c r="S150" s="154">
        <v>0</v>
      </c>
      <c r="T150" s="155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383</v>
      </c>
      <c r="AT150" s="156" t="s">
        <v>145</v>
      </c>
      <c r="AU150" s="156" t="s">
        <v>150</v>
      </c>
      <c r="AY150" s="14" t="s">
        <v>142</v>
      </c>
      <c r="BE150" s="157">
        <f t="shared" si="14"/>
        <v>0</v>
      </c>
      <c r="BF150" s="157">
        <f t="shared" si="15"/>
        <v>72.930000000000007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4" t="s">
        <v>150</v>
      </c>
      <c r="BK150" s="157">
        <f t="shared" si="19"/>
        <v>72.930000000000007</v>
      </c>
      <c r="BL150" s="14" t="s">
        <v>383</v>
      </c>
      <c r="BM150" s="156" t="s">
        <v>315</v>
      </c>
    </row>
    <row r="151" spans="1:65" s="2" customFormat="1" ht="16.5" customHeight="1">
      <c r="A151" s="26"/>
      <c r="B151" s="144"/>
      <c r="C151" s="162" t="s">
        <v>196</v>
      </c>
      <c r="D151" s="162" t="s">
        <v>281</v>
      </c>
      <c r="E151" s="163" t="s">
        <v>1163</v>
      </c>
      <c r="F151" s="164" t="s">
        <v>1164</v>
      </c>
      <c r="G151" s="165" t="s">
        <v>217</v>
      </c>
      <c r="H151" s="166">
        <v>39</v>
      </c>
      <c r="I151" s="167">
        <v>10.34</v>
      </c>
      <c r="J151" s="167">
        <f t="shared" si="10"/>
        <v>403.26</v>
      </c>
      <c r="K151" s="168"/>
      <c r="L151" s="169"/>
      <c r="M151" s="170" t="s">
        <v>1</v>
      </c>
      <c r="N151" s="171" t="s">
        <v>42</v>
      </c>
      <c r="O151" s="154">
        <v>0</v>
      </c>
      <c r="P151" s="154">
        <f t="shared" si="11"/>
        <v>0</v>
      </c>
      <c r="Q151" s="154">
        <v>0</v>
      </c>
      <c r="R151" s="154">
        <f t="shared" si="12"/>
        <v>0</v>
      </c>
      <c r="S151" s="154">
        <v>0</v>
      </c>
      <c r="T151" s="155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1086</v>
      </c>
      <c r="AT151" s="156" t="s">
        <v>281</v>
      </c>
      <c r="AU151" s="156" t="s">
        <v>150</v>
      </c>
      <c r="AY151" s="14" t="s">
        <v>142</v>
      </c>
      <c r="BE151" s="157">
        <f t="shared" si="14"/>
        <v>0</v>
      </c>
      <c r="BF151" s="157">
        <f t="shared" si="15"/>
        <v>403.26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4" t="s">
        <v>150</v>
      </c>
      <c r="BK151" s="157">
        <f t="shared" si="19"/>
        <v>403.26</v>
      </c>
      <c r="BL151" s="14" t="s">
        <v>383</v>
      </c>
      <c r="BM151" s="156" t="s">
        <v>318</v>
      </c>
    </row>
    <row r="152" spans="1:65" s="2" customFormat="1" ht="24.2" customHeight="1">
      <c r="A152" s="26"/>
      <c r="B152" s="144"/>
      <c r="C152" s="145" t="s">
        <v>319</v>
      </c>
      <c r="D152" s="145" t="s">
        <v>145</v>
      </c>
      <c r="E152" s="146" t="s">
        <v>1165</v>
      </c>
      <c r="F152" s="147" t="s">
        <v>1166</v>
      </c>
      <c r="G152" s="148" t="s">
        <v>217</v>
      </c>
      <c r="H152" s="149">
        <v>53</v>
      </c>
      <c r="I152" s="150">
        <v>2.11</v>
      </c>
      <c r="J152" s="150">
        <f t="shared" si="10"/>
        <v>111.83</v>
      </c>
      <c r="K152" s="151"/>
      <c r="L152" s="27"/>
      <c r="M152" s="152" t="s">
        <v>1</v>
      </c>
      <c r="N152" s="153" t="s">
        <v>42</v>
      </c>
      <c r="O152" s="154">
        <v>0</v>
      </c>
      <c r="P152" s="154">
        <f t="shared" si="11"/>
        <v>0</v>
      </c>
      <c r="Q152" s="154">
        <v>0</v>
      </c>
      <c r="R152" s="154">
        <f t="shared" si="12"/>
        <v>0</v>
      </c>
      <c r="S152" s="154">
        <v>0</v>
      </c>
      <c r="T152" s="155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383</v>
      </c>
      <c r="AT152" s="156" t="s">
        <v>145</v>
      </c>
      <c r="AU152" s="156" t="s">
        <v>150</v>
      </c>
      <c r="AY152" s="14" t="s">
        <v>142</v>
      </c>
      <c r="BE152" s="157">
        <f t="shared" si="14"/>
        <v>0</v>
      </c>
      <c r="BF152" s="157">
        <f t="shared" si="15"/>
        <v>111.83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4" t="s">
        <v>150</v>
      </c>
      <c r="BK152" s="157">
        <f t="shared" si="19"/>
        <v>111.83</v>
      </c>
      <c r="BL152" s="14" t="s">
        <v>383</v>
      </c>
      <c r="BM152" s="156" t="s">
        <v>322</v>
      </c>
    </row>
    <row r="153" spans="1:65" s="2" customFormat="1" ht="24.2" customHeight="1">
      <c r="A153" s="26"/>
      <c r="B153" s="144"/>
      <c r="C153" s="162" t="s">
        <v>199</v>
      </c>
      <c r="D153" s="162" t="s">
        <v>281</v>
      </c>
      <c r="E153" s="163" t="s">
        <v>1167</v>
      </c>
      <c r="F153" s="164" t="s">
        <v>1168</v>
      </c>
      <c r="G153" s="165" t="s">
        <v>217</v>
      </c>
      <c r="H153" s="166">
        <v>53</v>
      </c>
      <c r="I153" s="167">
        <v>3.86</v>
      </c>
      <c r="J153" s="167">
        <f t="shared" si="10"/>
        <v>204.58</v>
      </c>
      <c r="K153" s="168"/>
      <c r="L153" s="169"/>
      <c r="M153" s="170" t="s">
        <v>1</v>
      </c>
      <c r="N153" s="171" t="s">
        <v>42</v>
      </c>
      <c r="O153" s="154">
        <v>0</v>
      </c>
      <c r="P153" s="154">
        <f t="shared" si="11"/>
        <v>0</v>
      </c>
      <c r="Q153" s="154">
        <v>0</v>
      </c>
      <c r="R153" s="154">
        <f t="shared" si="12"/>
        <v>0</v>
      </c>
      <c r="S153" s="154">
        <v>0</v>
      </c>
      <c r="T153" s="155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1086</v>
      </c>
      <c r="AT153" s="156" t="s">
        <v>281</v>
      </c>
      <c r="AU153" s="156" t="s">
        <v>150</v>
      </c>
      <c r="AY153" s="14" t="s">
        <v>142</v>
      </c>
      <c r="BE153" s="157">
        <f t="shared" si="14"/>
        <v>0</v>
      </c>
      <c r="BF153" s="157">
        <f t="shared" si="15"/>
        <v>204.58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4" t="s">
        <v>150</v>
      </c>
      <c r="BK153" s="157">
        <f t="shared" si="19"/>
        <v>204.58</v>
      </c>
      <c r="BL153" s="14" t="s">
        <v>383</v>
      </c>
      <c r="BM153" s="156" t="s">
        <v>343</v>
      </c>
    </row>
    <row r="154" spans="1:65" s="2" customFormat="1" ht="16.5" customHeight="1">
      <c r="A154" s="26"/>
      <c r="B154" s="144"/>
      <c r="C154" s="145" t="s">
        <v>344</v>
      </c>
      <c r="D154" s="145" t="s">
        <v>145</v>
      </c>
      <c r="E154" s="146" t="s">
        <v>1169</v>
      </c>
      <c r="F154" s="147" t="s">
        <v>1170</v>
      </c>
      <c r="G154" s="148" t="s">
        <v>303</v>
      </c>
      <c r="H154" s="149">
        <v>1</v>
      </c>
      <c r="I154" s="150">
        <v>55</v>
      </c>
      <c r="J154" s="150">
        <f t="shared" si="10"/>
        <v>55</v>
      </c>
      <c r="K154" s="151"/>
      <c r="L154" s="27"/>
      <c r="M154" s="152" t="s">
        <v>1</v>
      </c>
      <c r="N154" s="153" t="s">
        <v>42</v>
      </c>
      <c r="O154" s="154">
        <v>0</v>
      </c>
      <c r="P154" s="154">
        <f t="shared" si="11"/>
        <v>0</v>
      </c>
      <c r="Q154" s="154">
        <v>0</v>
      </c>
      <c r="R154" s="154">
        <f t="shared" si="12"/>
        <v>0</v>
      </c>
      <c r="S154" s="154">
        <v>0</v>
      </c>
      <c r="T154" s="155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6" t="s">
        <v>383</v>
      </c>
      <c r="AT154" s="156" t="s">
        <v>145</v>
      </c>
      <c r="AU154" s="156" t="s">
        <v>150</v>
      </c>
      <c r="AY154" s="14" t="s">
        <v>142</v>
      </c>
      <c r="BE154" s="157">
        <f t="shared" si="14"/>
        <v>0</v>
      </c>
      <c r="BF154" s="157">
        <f t="shared" si="15"/>
        <v>55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4" t="s">
        <v>150</v>
      </c>
      <c r="BK154" s="157">
        <f t="shared" si="19"/>
        <v>55</v>
      </c>
      <c r="BL154" s="14" t="s">
        <v>383</v>
      </c>
      <c r="BM154" s="156" t="s">
        <v>347</v>
      </c>
    </row>
    <row r="155" spans="1:65" s="2" customFormat="1" ht="16.5" customHeight="1">
      <c r="A155" s="26"/>
      <c r="B155" s="144"/>
      <c r="C155" s="145" t="s">
        <v>203</v>
      </c>
      <c r="D155" s="145" t="s">
        <v>145</v>
      </c>
      <c r="E155" s="146" t="s">
        <v>1171</v>
      </c>
      <c r="F155" s="147" t="s">
        <v>1172</v>
      </c>
      <c r="G155" s="148" t="s">
        <v>1173</v>
      </c>
      <c r="H155" s="149">
        <v>23</v>
      </c>
      <c r="I155" s="150">
        <v>19.8</v>
      </c>
      <c r="J155" s="150">
        <f t="shared" si="10"/>
        <v>455.4</v>
      </c>
      <c r="K155" s="151"/>
      <c r="L155" s="27"/>
      <c r="M155" s="152" t="s">
        <v>1</v>
      </c>
      <c r="N155" s="153" t="s">
        <v>42</v>
      </c>
      <c r="O155" s="154">
        <v>0</v>
      </c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383</v>
      </c>
      <c r="AT155" s="156" t="s">
        <v>145</v>
      </c>
      <c r="AU155" s="156" t="s">
        <v>150</v>
      </c>
      <c r="AY155" s="14" t="s">
        <v>142</v>
      </c>
      <c r="BE155" s="157">
        <f t="shared" si="14"/>
        <v>0</v>
      </c>
      <c r="BF155" s="157">
        <f t="shared" si="15"/>
        <v>455.4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4" t="s">
        <v>150</v>
      </c>
      <c r="BK155" s="157">
        <f t="shared" si="19"/>
        <v>455.4</v>
      </c>
      <c r="BL155" s="14" t="s">
        <v>383</v>
      </c>
      <c r="BM155" s="156" t="s">
        <v>354</v>
      </c>
    </row>
    <row r="156" spans="1:65" s="2" customFormat="1" ht="16.5" customHeight="1">
      <c r="A156" s="26"/>
      <c r="B156" s="144"/>
      <c r="C156" s="145" t="s">
        <v>377</v>
      </c>
      <c r="D156" s="145" t="s">
        <v>145</v>
      </c>
      <c r="E156" s="146" t="s">
        <v>1174</v>
      </c>
      <c r="F156" s="147" t="s">
        <v>1175</v>
      </c>
      <c r="G156" s="148" t="s">
        <v>1176</v>
      </c>
      <c r="H156" s="149">
        <v>11.221</v>
      </c>
      <c r="I156" s="150">
        <v>3.6</v>
      </c>
      <c r="J156" s="150">
        <f t="shared" si="10"/>
        <v>40.4</v>
      </c>
      <c r="K156" s="151"/>
      <c r="L156" s="27"/>
      <c r="M156" s="152" t="s">
        <v>1</v>
      </c>
      <c r="N156" s="153" t="s">
        <v>42</v>
      </c>
      <c r="O156" s="154">
        <v>0</v>
      </c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383</v>
      </c>
      <c r="AT156" s="156" t="s">
        <v>145</v>
      </c>
      <c r="AU156" s="156" t="s">
        <v>150</v>
      </c>
      <c r="AY156" s="14" t="s">
        <v>142</v>
      </c>
      <c r="BE156" s="157">
        <f t="shared" si="14"/>
        <v>0</v>
      </c>
      <c r="BF156" s="157">
        <f t="shared" si="15"/>
        <v>40.4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150</v>
      </c>
      <c r="BK156" s="157">
        <f t="shared" si="19"/>
        <v>40.4</v>
      </c>
      <c r="BL156" s="14" t="s">
        <v>383</v>
      </c>
      <c r="BM156" s="156" t="s">
        <v>380</v>
      </c>
    </row>
    <row r="157" spans="1:65" s="2" customFormat="1" ht="16.5" customHeight="1">
      <c r="A157" s="26"/>
      <c r="B157" s="144"/>
      <c r="C157" s="145" t="s">
        <v>208</v>
      </c>
      <c r="D157" s="145" t="s">
        <v>145</v>
      </c>
      <c r="E157" s="146" t="s">
        <v>1177</v>
      </c>
      <c r="F157" s="147" t="s">
        <v>1178</v>
      </c>
      <c r="G157" s="148" t="s">
        <v>1176</v>
      </c>
      <c r="H157" s="149">
        <v>10.865</v>
      </c>
      <c r="I157" s="150">
        <v>3.6</v>
      </c>
      <c r="J157" s="150">
        <f t="shared" si="10"/>
        <v>39.11</v>
      </c>
      <c r="K157" s="151"/>
      <c r="L157" s="27"/>
      <c r="M157" s="152" t="s">
        <v>1</v>
      </c>
      <c r="N157" s="153" t="s">
        <v>42</v>
      </c>
      <c r="O157" s="154">
        <v>0</v>
      </c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6" t="s">
        <v>383</v>
      </c>
      <c r="AT157" s="156" t="s">
        <v>145</v>
      </c>
      <c r="AU157" s="156" t="s">
        <v>150</v>
      </c>
      <c r="AY157" s="14" t="s">
        <v>142</v>
      </c>
      <c r="BE157" s="157">
        <f t="shared" si="14"/>
        <v>0</v>
      </c>
      <c r="BF157" s="157">
        <f t="shared" si="15"/>
        <v>39.11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150</v>
      </c>
      <c r="BK157" s="157">
        <f t="shared" si="19"/>
        <v>39.11</v>
      </c>
      <c r="BL157" s="14" t="s">
        <v>383</v>
      </c>
      <c r="BM157" s="156" t="s">
        <v>383</v>
      </c>
    </row>
    <row r="158" spans="1:65" s="2" customFormat="1" ht="16.5" customHeight="1">
      <c r="A158" s="26"/>
      <c r="B158" s="144"/>
      <c r="C158" s="145" t="s">
        <v>384</v>
      </c>
      <c r="D158" s="145" t="s">
        <v>145</v>
      </c>
      <c r="E158" s="146" t="s">
        <v>1179</v>
      </c>
      <c r="F158" s="147" t="s">
        <v>1180</v>
      </c>
      <c r="G158" s="148" t="s">
        <v>1176</v>
      </c>
      <c r="H158" s="149">
        <v>11.221</v>
      </c>
      <c r="I158" s="150">
        <v>3</v>
      </c>
      <c r="J158" s="150">
        <f t="shared" si="10"/>
        <v>33.659999999999997</v>
      </c>
      <c r="K158" s="151"/>
      <c r="L158" s="27"/>
      <c r="M158" s="152" t="s">
        <v>1</v>
      </c>
      <c r="N158" s="153" t="s">
        <v>42</v>
      </c>
      <c r="O158" s="154">
        <v>0</v>
      </c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6" t="s">
        <v>383</v>
      </c>
      <c r="AT158" s="156" t="s">
        <v>145</v>
      </c>
      <c r="AU158" s="156" t="s">
        <v>150</v>
      </c>
      <c r="AY158" s="14" t="s">
        <v>142</v>
      </c>
      <c r="BE158" s="157">
        <f t="shared" si="14"/>
        <v>0</v>
      </c>
      <c r="BF158" s="157">
        <f t="shared" si="15"/>
        <v>33.659999999999997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4" t="s">
        <v>150</v>
      </c>
      <c r="BK158" s="157">
        <f t="shared" si="19"/>
        <v>33.659999999999997</v>
      </c>
      <c r="BL158" s="14" t="s">
        <v>383</v>
      </c>
      <c r="BM158" s="156" t="s">
        <v>387</v>
      </c>
    </row>
    <row r="159" spans="1:65" s="2" customFormat="1" ht="16.5" customHeight="1">
      <c r="A159" s="26"/>
      <c r="B159" s="144"/>
      <c r="C159" s="145" t="s">
        <v>214</v>
      </c>
      <c r="D159" s="145" t="s">
        <v>145</v>
      </c>
      <c r="E159" s="146" t="s">
        <v>1181</v>
      </c>
      <c r="F159" s="147" t="s">
        <v>1182</v>
      </c>
      <c r="G159" s="148" t="s">
        <v>1176</v>
      </c>
      <c r="H159" s="149">
        <v>10.865</v>
      </c>
      <c r="I159" s="150">
        <v>5.5</v>
      </c>
      <c r="J159" s="150">
        <f t="shared" si="10"/>
        <v>59.76</v>
      </c>
      <c r="K159" s="151"/>
      <c r="L159" s="27"/>
      <c r="M159" s="152" t="s">
        <v>1</v>
      </c>
      <c r="N159" s="153" t="s">
        <v>42</v>
      </c>
      <c r="O159" s="154">
        <v>0</v>
      </c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6" t="s">
        <v>383</v>
      </c>
      <c r="AT159" s="156" t="s">
        <v>145</v>
      </c>
      <c r="AU159" s="156" t="s">
        <v>150</v>
      </c>
      <c r="AY159" s="14" t="s">
        <v>142</v>
      </c>
      <c r="BE159" s="157">
        <f t="shared" si="14"/>
        <v>0</v>
      </c>
      <c r="BF159" s="157">
        <f t="shared" si="15"/>
        <v>59.76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4" t="s">
        <v>150</v>
      </c>
      <c r="BK159" s="157">
        <f t="shared" si="19"/>
        <v>59.76</v>
      </c>
      <c r="BL159" s="14" t="s">
        <v>383</v>
      </c>
      <c r="BM159" s="156" t="s">
        <v>390</v>
      </c>
    </row>
    <row r="160" spans="1:65" s="12" customFormat="1" ht="22.9" customHeight="1">
      <c r="B160" s="132"/>
      <c r="D160" s="133" t="s">
        <v>75</v>
      </c>
      <c r="E160" s="142" t="s">
        <v>1183</v>
      </c>
      <c r="F160" s="142" t="s">
        <v>1184</v>
      </c>
      <c r="J160" s="143">
        <f>BK160</f>
        <v>37.1</v>
      </c>
      <c r="L160" s="132"/>
      <c r="M160" s="136"/>
      <c r="N160" s="137"/>
      <c r="O160" s="137"/>
      <c r="P160" s="138">
        <f>SUM(P161:P162)</f>
        <v>0</v>
      </c>
      <c r="Q160" s="137"/>
      <c r="R160" s="138">
        <f>SUM(R161:R162)</f>
        <v>0</v>
      </c>
      <c r="S160" s="137"/>
      <c r="T160" s="139">
        <f>SUM(T161:T162)</f>
        <v>0</v>
      </c>
      <c r="AR160" s="133" t="s">
        <v>154</v>
      </c>
      <c r="AT160" s="140" t="s">
        <v>75</v>
      </c>
      <c r="AU160" s="140" t="s">
        <v>84</v>
      </c>
      <c r="AY160" s="133" t="s">
        <v>142</v>
      </c>
      <c r="BK160" s="141">
        <f>SUM(BK161:BK162)</f>
        <v>37.1</v>
      </c>
    </row>
    <row r="161" spans="1:65" s="2" customFormat="1" ht="24.2" customHeight="1">
      <c r="A161" s="26"/>
      <c r="B161" s="144"/>
      <c r="C161" s="145" t="s">
        <v>415</v>
      </c>
      <c r="D161" s="145" t="s">
        <v>145</v>
      </c>
      <c r="E161" s="146" t="s">
        <v>1185</v>
      </c>
      <c r="F161" s="147" t="s">
        <v>1186</v>
      </c>
      <c r="G161" s="148" t="s">
        <v>217</v>
      </c>
      <c r="H161" s="149">
        <v>53</v>
      </c>
      <c r="I161" s="150">
        <v>0.57999999999999996</v>
      </c>
      <c r="J161" s="150">
        <f>ROUND(I161*H161,2)</f>
        <v>30.74</v>
      </c>
      <c r="K161" s="151"/>
      <c r="L161" s="27"/>
      <c r="M161" s="152" t="s">
        <v>1</v>
      </c>
      <c r="N161" s="153" t="s">
        <v>42</v>
      </c>
      <c r="O161" s="154">
        <v>0</v>
      </c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6" t="s">
        <v>383</v>
      </c>
      <c r="AT161" s="156" t="s">
        <v>145</v>
      </c>
      <c r="AU161" s="156" t="s">
        <v>150</v>
      </c>
      <c r="AY161" s="14" t="s">
        <v>142</v>
      </c>
      <c r="BE161" s="157">
        <f>IF(N161="základná",J161,0)</f>
        <v>0</v>
      </c>
      <c r="BF161" s="157">
        <f>IF(N161="znížená",J161,0)</f>
        <v>30.74</v>
      </c>
      <c r="BG161" s="157">
        <f>IF(N161="zákl. prenesená",J161,0)</f>
        <v>0</v>
      </c>
      <c r="BH161" s="157">
        <f>IF(N161="zníž. prenesená",J161,0)</f>
        <v>0</v>
      </c>
      <c r="BI161" s="157">
        <f>IF(N161="nulová",J161,0)</f>
        <v>0</v>
      </c>
      <c r="BJ161" s="14" t="s">
        <v>150</v>
      </c>
      <c r="BK161" s="157">
        <f>ROUND(I161*H161,2)</f>
        <v>30.74</v>
      </c>
      <c r="BL161" s="14" t="s">
        <v>383</v>
      </c>
      <c r="BM161" s="156" t="s">
        <v>418</v>
      </c>
    </row>
    <row r="162" spans="1:65" s="2" customFormat="1" ht="16.5" customHeight="1">
      <c r="A162" s="26"/>
      <c r="B162" s="144"/>
      <c r="C162" s="162" t="s">
        <v>218</v>
      </c>
      <c r="D162" s="162" t="s">
        <v>281</v>
      </c>
      <c r="E162" s="163" t="s">
        <v>1187</v>
      </c>
      <c r="F162" s="164" t="s">
        <v>1188</v>
      </c>
      <c r="G162" s="165" t="s">
        <v>217</v>
      </c>
      <c r="H162" s="166">
        <v>53</v>
      </c>
      <c r="I162" s="167">
        <v>0.12</v>
      </c>
      <c r="J162" s="167">
        <f>ROUND(I162*H162,2)</f>
        <v>6.36</v>
      </c>
      <c r="K162" s="168"/>
      <c r="L162" s="169"/>
      <c r="M162" s="178" t="s">
        <v>1</v>
      </c>
      <c r="N162" s="179" t="s">
        <v>42</v>
      </c>
      <c r="O162" s="160">
        <v>0</v>
      </c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6" t="s">
        <v>1086</v>
      </c>
      <c r="AT162" s="156" t="s">
        <v>281</v>
      </c>
      <c r="AU162" s="156" t="s">
        <v>150</v>
      </c>
      <c r="AY162" s="14" t="s">
        <v>142</v>
      </c>
      <c r="BE162" s="157">
        <f>IF(N162="základná",J162,0)</f>
        <v>0</v>
      </c>
      <c r="BF162" s="157">
        <f>IF(N162="znížená",J162,0)</f>
        <v>6.36</v>
      </c>
      <c r="BG162" s="157">
        <f>IF(N162="zákl. prenesená",J162,0)</f>
        <v>0</v>
      </c>
      <c r="BH162" s="157">
        <f>IF(N162="zníž. prenesená",J162,0)</f>
        <v>0</v>
      </c>
      <c r="BI162" s="157">
        <f>IF(N162="nulová",J162,0)</f>
        <v>0</v>
      </c>
      <c r="BJ162" s="14" t="s">
        <v>150</v>
      </c>
      <c r="BK162" s="157">
        <f>ROUND(I162*H162,2)</f>
        <v>6.36</v>
      </c>
      <c r="BL162" s="14" t="s">
        <v>383</v>
      </c>
      <c r="BM162" s="156" t="s">
        <v>421</v>
      </c>
    </row>
    <row r="163" spans="1:65" s="2" customFormat="1" ht="6.95" customHeight="1">
      <c r="A163" s="26"/>
      <c r="B163" s="44"/>
      <c r="C163" s="45"/>
      <c r="D163" s="45"/>
      <c r="E163" s="45"/>
      <c r="F163" s="45"/>
      <c r="G163" s="45"/>
      <c r="H163" s="45"/>
      <c r="I163" s="45"/>
      <c r="J163" s="45"/>
      <c r="K163" s="45"/>
      <c r="L163" s="27"/>
      <c r="M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</row>
  </sheetData>
  <autoFilter ref="C120:K162"/>
  <mergeCells count="8"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18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0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100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customHeight="1">
      <c r="B4" s="17"/>
      <c r="D4" s="18" t="s">
        <v>113</v>
      </c>
      <c r="L4" s="17"/>
      <c r="M4" s="91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17" t="str">
        <f>'Rekapitulácia stavby'!K6</f>
        <v>Rekonštrukcia budovy bývalej kláštornej školy na detské jasle v obci Bojná</v>
      </c>
      <c r="F7" s="218"/>
      <c r="G7" s="218"/>
      <c r="H7" s="218"/>
      <c r="L7" s="17"/>
    </row>
    <row r="8" spans="1:46" s="2" customFormat="1" ht="12" customHeight="1">
      <c r="A8" s="26"/>
      <c r="B8" s="27"/>
      <c r="C8" s="26"/>
      <c r="D8" s="23" t="s">
        <v>114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1189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2. 3. 2023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31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25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36</v>
      </c>
      <c r="E30" s="26"/>
      <c r="F30" s="26"/>
      <c r="G30" s="26"/>
      <c r="H30" s="26"/>
      <c r="I30" s="26"/>
      <c r="J30" s="68">
        <f>ROUND(J124, 2)</f>
        <v>6508.16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6" t="s">
        <v>40</v>
      </c>
      <c r="E33" s="32" t="s">
        <v>41</v>
      </c>
      <c r="F33" s="97">
        <f>ROUND((SUM(BE124:BE186)),  2)</f>
        <v>0</v>
      </c>
      <c r="G33" s="98"/>
      <c r="H33" s="98"/>
      <c r="I33" s="99">
        <v>0.2</v>
      </c>
      <c r="J33" s="97">
        <f>ROUND(((SUM(BE124:BE186))*I33),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42</v>
      </c>
      <c r="F34" s="100">
        <f>ROUND((SUM(BF124:BF186)),  2)</f>
        <v>6508.16</v>
      </c>
      <c r="G34" s="26"/>
      <c r="H34" s="26"/>
      <c r="I34" s="101">
        <v>0.2</v>
      </c>
      <c r="J34" s="100">
        <f>ROUND(((SUM(BF124:BF186))*I34),  2)</f>
        <v>1301.6300000000001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100">
        <f>ROUND((SUM(BG124:BG186)),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100">
        <f>ROUND((SUM(BH124:BH186)),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45</v>
      </c>
      <c r="F37" s="97">
        <f>ROUND((SUM(BI124:BI186)),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46</v>
      </c>
      <c r="E39" s="57"/>
      <c r="F39" s="57"/>
      <c r="G39" s="104" t="s">
        <v>47</v>
      </c>
      <c r="H39" s="105" t="s">
        <v>48</v>
      </c>
      <c r="I39" s="57"/>
      <c r="J39" s="106">
        <f>SUM(J30:J37)</f>
        <v>7809.79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51</v>
      </c>
      <c r="E61" s="29"/>
      <c r="F61" s="108" t="s">
        <v>52</v>
      </c>
      <c r="G61" s="42" t="s">
        <v>51</v>
      </c>
      <c r="H61" s="29"/>
      <c r="I61" s="29"/>
      <c r="J61" s="109" t="s">
        <v>52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51</v>
      </c>
      <c r="E76" s="29"/>
      <c r="F76" s="108" t="s">
        <v>52</v>
      </c>
      <c r="G76" s="42" t="s">
        <v>51</v>
      </c>
      <c r="H76" s="29"/>
      <c r="I76" s="29"/>
      <c r="J76" s="109" t="s">
        <v>52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116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hidden="1" customHeight="1">
      <c r="A85" s="26"/>
      <c r="B85" s="27"/>
      <c r="C85" s="26"/>
      <c r="D85" s="26"/>
      <c r="E85" s="217" t="str">
        <f>E7</f>
        <v>Rekonštrukcia budovy bývalej kláštornej školy na detské jasle v obci Bojná</v>
      </c>
      <c r="F85" s="218"/>
      <c r="G85" s="218"/>
      <c r="H85" s="218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114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4" t="str">
        <f>E9</f>
        <v>so05 - 05 - Prípojka vodovodná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Bojná</v>
      </c>
      <c r="G89" s="26"/>
      <c r="H89" s="26"/>
      <c r="I89" s="23" t="s">
        <v>19</v>
      </c>
      <c r="J89" s="52" t="str">
        <f>IF(J12="","",J12)</f>
        <v>2. 3. 2023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Obec Bojná</v>
      </c>
      <c r="G91" s="26"/>
      <c r="H91" s="26"/>
      <c r="I91" s="23" t="s">
        <v>31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AB-STAV, s.r.o. Malý Cetín</v>
      </c>
      <c r="G92" s="26"/>
      <c r="H92" s="26"/>
      <c r="I92" s="23" t="s">
        <v>33</v>
      </c>
      <c r="J92" s="24" t="str">
        <f>E24</f>
        <v>Miroslav Čech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10" t="s">
        <v>117</v>
      </c>
      <c r="D94" s="102"/>
      <c r="E94" s="102"/>
      <c r="F94" s="102"/>
      <c r="G94" s="102"/>
      <c r="H94" s="102"/>
      <c r="I94" s="102"/>
      <c r="J94" s="111" t="s">
        <v>118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12" t="s">
        <v>119</v>
      </c>
      <c r="D96" s="26"/>
      <c r="E96" s="26"/>
      <c r="F96" s="26"/>
      <c r="G96" s="26"/>
      <c r="H96" s="26"/>
      <c r="I96" s="26"/>
      <c r="J96" s="68">
        <f>J124</f>
        <v>6508.16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120</v>
      </c>
    </row>
    <row r="97" spans="1:31" s="9" customFormat="1" ht="24.95" hidden="1" customHeight="1">
      <c r="B97" s="113"/>
      <c r="D97" s="114" t="s">
        <v>121</v>
      </c>
      <c r="E97" s="115"/>
      <c r="F97" s="115"/>
      <c r="G97" s="115"/>
      <c r="H97" s="115"/>
      <c r="I97" s="115"/>
      <c r="J97" s="116">
        <f>J125</f>
        <v>6449</v>
      </c>
      <c r="L97" s="113"/>
    </row>
    <row r="98" spans="1:31" s="10" customFormat="1" ht="19.899999999999999" hidden="1" customHeight="1">
      <c r="B98" s="117"/>
      <c r="D98" s="118" t="s">
        <v>230</v>
      </c>
      <c r="E98" s="119"/>
      <c r="F98" s="119"/>
      <c r="G98" s="119"/>
      <c r="H98" s="119"/>
      <c r="I98" s="119"/>
      <c r="J98" s="120">
        <f>J126</f>
        <v>2759.3599999999997</v>
      </c>
      <c r="L98" s="117"/>
    </row>
    <row r="99" spans="1:31" s="10" customFormat="1" ht="19.899999999999999" hidden="1" customHeight="1">
      <c r="B99" s="117"/>
      <c r="D99" s="118" t="s">
        <v>231</v>
      </c>
      <c r="E99" s="119"/>
      <c r="F99" s="119"/>
      <c r="G99" s="119"/>
      <c r="H99" s="119"/>
      <c r="I99" s="119"/>
      <c r="J99" s="120">
        <f>J141</f>
        <v>28.23</v>
      </c>
      <c r="L99" s="117"/>
    </row>
    <row r="100" spans="1:31" s="10" customFormat="1" ht="19.899999999999999" hidden="1" customHeight="1">
      <c r="B100" s="117"/>
      <c r="D100" s="118" t="s">
        <v>981</v>
      </c>
      <c r="E100" s="119"/>
      <c r="F100" s="119"/>
      <c r="G100" s="119"/>
      <c r="H100" s="119"/>
      <c r="I100" s="119"/>
      <c r="J100" s="120">
        <f>J143</f>
        <v>3496.6800000000003</v>
      </c>
      <c r="L100" s="117"/>
    </row>
    <row r="101" spans="1:31" s="10" customFormat="1" ht="19.899999999999999" hidden="1" customHeight="1">
      <c r="B101" s="117"/>
      <c r="D101" s="118" t="s">
        <v>236</v>
      </c>
      <c r="E101" s="119"/>
      <c r="F101" s="119"/>
      <c r="G101" s="119"/>
      <c r="H101" s="119"/>
      <c r="I101" s="119"/>
      <c r="J101" s="120">
        <f>J174</f>
        <v>164.73</v>
      </c>
      <c r="L101" s="117"/>
    </row>
    <row r="102" spans="1:31" s="9" customFormat="1" ht="24.95" hidden="1" customHeight="1">
      <c r="B102" s="113"/>
      <c r="D102" s="114" t="s">
        <v>1110</v>
      </c>
      <c r="E102" s="115"/>
      <c r="F102" s="115"/>
      <c r="G102" s="115"/>
      <c r="H102" s="115"/>
      <c r="I102" s="115"/>
      <c r="J102" s="116">
        <f>J176</f>
        <v>59.16</v>
      </c>
      <c r="L102" s="113"/>
    </row>
    <row r="103" spans="1:31" s="10" customFormat="1" ht="19.899999999999999" hidden="1" customHeight="1">
      <c r="B103" s="117"/>
      <c r="D103" s="118" t="s">
        <v>1025</v>
      </c>
      <c r="E103" s="119"/>
      <c r="F103" s="119"/>
      <c r="G103" s="119"/>
      <c r="H103" s="119"/>
      <c r="I103" s="119"/>
      <c r="J103" s="120">
        <f>J177</f>
        <v>41.47</v>
      </c>
      <c r="L103" s="117"/>
    </row>
    <row r="104" spans="1:31" s="10" customFormat="1" ht="19.899999999999999" hidden="1" customHeight="1">
      <c r="B104" s="117"/>
      <c r="D104" s="118" t="s">
        <v>1190</v>
      </c>
      <c r="E104" s="119"/>
      <c r="F104" s="119"/>
      <c r="G104" s="119"/>
      <c r="H104" s="119"/>
      <c r="I104" s="119"/>
      <c r="J104" s="120">
        <f>J182</f>
        <v>17.690000000000001</v>
      </c>
      <c r="L104" s="117"/>
    </row>
    <row r="105" spans="1:31" s="2" customFormat="1" ht="21.75" hidden="1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hidden="1" customHeight="1">
      <c r="A106" s="26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t="11.25" hidden="1"/>
    <row r="108" spans="1:31" ht="11.25" hidden="1"/>
    <row r="109" spans="1:31" ht="11.25" hidden="1"/>
    <row r="110" spans="1:31" s="2" customFormat="1" ht="6.95" customHeight="1">
      <c r="A110" s="26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128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6.25" customHeight="1">
      <c r="A114" s="26"/>
      <c r="B114" s="27"/>
      <c r="C114" s="26"/>
      <c r="D114" s="26"/>
      <c r="E114" s="217" t="str">
        <f>E7</f>
        <v>Rekonštrukcia budovy bývalej kláštornej školy na detské jasle v obci Bojná</v>
      </c>
      <c r="F114" s="218"/>
      <c r="G114" s="218"/>
      <c r="H114" s="218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114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84" t="str">
        <f>E9</f>
        <v>so05 - 05 - Prípojka vodovodná</v>
      </c>
      <c r="F116" s="219"/>
      <c r="G116" s="219"/>
      <c r="H116" s="219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F12</f>
        <v>Bojná</v>
      </c>
      <c r="G118" s="26"/>
      <c r="H118" s="26"/>
      <c r="I118" s="23" t="s">
        <v>19</v>
      </c>
      <c r="J118" s="52" t="str">
        <f>IF(J12="","",J12)</f>
        <v>2. 3. 2023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21</v>
      </c>
      <c r="D120" s="26"/>
      <c r="E120" s="26"/>
      <c r="F120" s="21" t="str">
        <f>E15</f>
        <v>Obec Bojná</v>
      </c>
      <c r="G120" s="26"/>
      <c r="H120" s="26"/>
      <c r="I120" s="23" t="s">
        <v>31</v>
      </c>
      <c r="J120" s="24" t="str">
        <f>E21</f>
        <v xml:space="preserve"> 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26</v>
      </c>
      <c r="D121" s="26"/>
      <c r="E121" s="26"/>
      <c r="F121" s="21" t="str">
        <f>IF(E18="","",E18)</f>
        <v>AB-STAV, s.r.o. Malý Cetín</v>
      </c>
      <c r="G121" s="26"/>
      <c r="H121" s="26"/>
      <c r="I121" s="23" t="s">
        <v>33</v>
      </c>
      <c r="J121" s="24" t="str">
        <f>E24</f>
        <v>Miroslav Čech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21"/>
      <c r="B123" s="122"/>
      <c r="C123" s="123" t="s">
        <v>129</v>
      </c>
      <c r="D123" s="124" t="s">
        <v>61</v>
      </c>
      <c r="E123" s="124" t="s">
        <v>57</v>
      </c>
      <c r="F123" s="124" t="s">
        <v>58</v>
      </c>
      <c r="G123" s="124" t="s">
        <v>130</v>
      </c>
      <c r="H123" s="124" t="s">
        <v>131</v>
      </c>
      <c r="I123" s="124" t="s">
        <v>132</v>
      </c>
      <c r="J123" s="125" t="s">
        <v>118</v>
      </c>
      <c r="K123" s="126" t="s">
        <v>133</v>
      </c>
      <c r="L123" s="127"/>
      <c r="M123" s="59" t="s">
        <v>1</v>
      </c>
      <c r="N123" s="60" t="s">
        <v>40</v>
      </c>
      <c r="O123" s="60" t="s">
        <v>134</v>
      </c>
      <c r="P123" s="60" t="s">
        <v>135</v>
      </c>
      <c r="Q123" s="60" t="s">
        <v>136</v>
      </c>
      <c r="R123" s="60" t="s">
        <v>137</v>
      </c>
      <c r="S123" s="60" t="s">
        <v>138</v>
      </c>
      <c r="T123" s="61" t="s">
        <v>139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65" s="2" customFormat="1" ht="22.9" customHeight="1">
      <c r="A124" s="26"/>
      <c r="B124" s="27"/>
      <c r="C124" s="66" t="s">
        <v>119</v>
      </c>
      <c r="D124" s="26"/>
      <c r="E124" s="26"/>
      <c r="F124" s="26"/>
      <c r="G124" s="26"/>
      <c r="H124" s="26"/>
      <c r="I124" s="26"/>
      <c r="J124" s="128">
        <f>BK124</f>
        <v>6508.16</v>
      </c>
      <c r="K124" s="26"/>
      <c r="L124" s="27"/>
      <c r="M124" s="62"/>
      <c r="N124" s="53"/>
      <c r="O124" s="63"/>
      <c r="P124" s="129">
        <f>P125+P176</f>
        <v>0</v>
      </c>
      <c r="Q124" s="63"/>
      <c r="R124" s="129">
        <f>R125+R176</f>
        <v>0</v>
      </c>
      <c r="S124" s="63"/>
      <c r="T124" s="130">
        <f>T125+T176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75</v>
      </c>
      <c r="AU124" s="14" t="s">
        <v>120</v>
      </c>
      <c r="BK124" s="131">
        <f>BK125+BK176</f>
        <v>6508.16</v>
      </c>
    </row>
    <row r="125" spans="1:65" s="12" customFormat="1" ht="25.9" customHeight="1">
      <c r="B125" s="132"/>
      <c r="D125" s="133" t="s">
        <v>75</v>
      </c>
      <c r="E125" s="134" t="s">
        <v>140</v>
      </c>
      <c r="F125" s="134" t="s">
        <v>141</v>
      </c>
      <c r="J125" s="135">
        <f>BK125</f>
        <v>6449</v>
      </c>
      <c r="L125" s="132"/>
      <c r="M125" s="136"/>
      <c r="N125" s="137"/>
      <c r="O125" s="137"/>
      <c r="P125" s="138">
        <f>P126+P141+P143+P174</f>
        <v>0</v>
      </c>
      <c r="Q125" s="137"/>
      <c r="R125" s="138">
        <f>R126+R141+R143+R174</f>
        <v>0</v>
      </c>
      <c r="S125" s="137"/>
      <c r="T125" s="139">
        <f>T126+T141+T143+T174</f>
        <v>0</v>
      </c>
      <c r="AR125" s="133" t="s">
        <v>84</v>
      </c>
      <c r="AT125" s="140" t="s">
        <v>75</v>
      </c>
      <c r="AU125" s="140" t="s">
        <v>76</v>
      </c>
      <c r="AY125" s="133" t="s">
        <v>142</v>
      </c>
      <c r="BK125" s="141">
        <f>BK126+BK141+BK143+BK174</f>
        <v>6449</v>
      </c>
    </row>
    <row r="126" spans="1:65" s="12" customFormat="1" ht="22.9" customHeight="1">
      <c r="B126" s="132"/>
      <c r="D126" s="133" t="s">
        <v>75</v>
      </c>
      <c r="E126" s="142" t="s">
        <v>84</v>
      </c>
      <c r="F126" s="142" t="s">
        <v>249</v>
      </c>
      <c r="J126" s="143">
        <f>BK126</f>
        <v>2759.3599999999997</v>
      </c>
      <c r="L126" s="132"/>
      <c r="M126" s="136"/>
      <c r="N126" s="137"/>
      <c r="O126" s="137"/>
      <c r="P126" s="138">
        <f>SUM(P127:P140)</f>
        <v>0</v>
      </c>
      <c r="Q126" s="137"/>
      <c r="R126" s="138">
        <f>SUM(R127:R140)</f>
        <v>0</v>
      </c>
      <c r="S126" s="137"/>
      <c r="T126" s="139">
        <f>SUM(T127:T140)</f>
        <v>0</v>
      </c>
      <c r="AR126" s="133" t="s">
        <v>84</v>
      </c>
      <c r="AT126" s="140" t="s">
        <v>75</v>
      </c>
      <c r="AU126" s="140" t="s">
        <v>84</v>
      </c>
      <c r="AY126" s="133" t="s">
        <v>142</v>
      </c>
      <c r="BK126" s="141">
        <f>SUM(BK127:BK140)</f>
        <v>2759.3599999999997</v>
      </c>
    </row>
    <row r="127" spans="1:65" s="2" customFormat="1" ht="21.75" customHeight="1">
      <c r="A127" s="26"/>
      <c r="B127" s="144"/>
      <c r="C127" s="145" t="s">
        <v>84</v>
      </c>
      <c r="D127" s="145" t="s">
        <v>145</v>
      </c>
      <c r="E127" s="146" t="s">
        <v>1027</v>
      </c>
      <c r="F127" s="147" t="s">
        <v>1028</v>
      </c>
      <c r="G127" s="148" t="s">
        <v>148</v>
      </c>
      <c r="H127" s="149">
        <v>123.16800000000001</v>
      </c>
      <c r="I127" s="150">
        <v>25.53</v>
      </c>
      <c r="J127" s="150">
        <f t="shared" ref="J127:J140" si="0">ROUND(I127*H127,2)</f>
        <v>3144.48</v>
      </c>
      <c r="K127" s="151"/>
      <c r="L127" s="27"/>
      <c r="M127" s="152" t="s">
        <v>1</v>
      </c>
      <c r="N127" s="153" t="s">
        <v>42</v>
      </c>
      <c r="O127" s="154">
        <v>0</v>
      </c>
      <c r="P127" s="154">
        <f t="shared" ref="P127:P140" si="1">O127*H127</f>
        <v>0</v>
      </c>
      <c r="Q127" s="154">
        <v>0</v>
      </c>
      <c r="R127" s="154">
        <f t="shared" ref="R127:R140" si="2">Q127*H127</f>
        <v>0</v>
      </c>
      <c r="S127" s="154">
        <v>0</v>
      </c>
      <c r="T127" s="155">
        <f t="shared" ref="T127:T140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149</v>
      </c>
      <c r="AT127" s="156" t="s">
        <v>145</v>
      </c>
      <c r="AU127" s="156" t="s">
        <v>150</v>
      </c>
      <c r="AY127" s="14" t="s">
        <v>142</v>
      </c>
      <c r="BE127" s="157">
        <f t="shared" ref="BE127:BE140" si="4">IF(N127="základná",J127,0)</f>
        <v>0</v>
      </c>
      <c r="BF127" s="157">
        <f t="shared" ref="BF127:BF140" si="5">IF(N127="znížená",J127,0)</f>
        <v>3144.48</v>
      </c>
      <c r="BG127" s="157">
        <f t="shared" ref="BG127:BG140" si="6">IF(N127="zákl. prenesená",J127,0)</f>
        <v>0</v>
      </c>
      <c r="BH127" s="157">
        <f t="shared" ref="BH127:BH140" si="7">IF(N127="zníž. prenesená",J127,0)</f>
        <v>0</v>
      </c>
      <c r="BI127" s="157">
        <f t="shared" ref="BI127:BI140" si="8">IF(N127="nulová",J127,0)</f>
        <v>0</v>
      </c>
      <c r="BJ127" s="14" t="s">
        <v>150</v>
      </c>
      <c r="BK127" s="157">
        <f t="shared" ref="BK127:BK140" si="9">ROUND(I127*H127,2)</f>
        <v>3144.48</v>
      </c>
      <c r="BL127" s="14" t="s">
        <v>149</v>
      </c>
      <c r="BM127" s="156" t="s">
        <v>150</v>
      </c>
    </row>
    <row r="128" spans="1:65" s="2" customFormat="1" ht="21.75" customHeight="1">
      <c r="A128" s="26"/>
      <c r="B128" s="144"/>
      <c r="C128" s="145" t="s">
        <v>415</v>
      </c>
      <c r="D128" s="176" t="s">
        <v>145</v>
      </c>
      <c r="E128" s="146" t="s">
        <v>1027</v>
      </c>
      <c r="F128" s="147" t="s">
        <v>1028</v>
      </c>
      <c r="G128" s="148" t="s">
        <v>148</v>
      </c>
      <c r="H128" s="149">
        <v>-79.171999999999997</v>
      </c>
      <c r="I128" s="150">
        <v>25.53</v>
      </c>
      <c r="J128" s="150">
        <f t="shared" si="0"/>
        <v>-2021.26</v>
      </c>
      <c r="K128" s="151"/>
      <c r="L128" s="27"/>
      <c r="M128" s="152" t="s">
        <v>1</v>
      </c>
      <c r="N128" s="153" t="s">
        <v>42</v>
      </c>
      <c r="O128" s="154">
        <v>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149</v>
      </c>
      <c r="AT128" s="156" t="s">
        <v>145</v>
      </c>
      <c r="AU128" s="156" t="s">
        <v>150</v>
      </c>
      <c r="AY128" s="14" t="s">
        <v>142</v>
      </c>
      <c r="BE128" s="157">
        <f t="shared" si="4"/>
        <v>0</v>
      </c>
      <c r="BF128" s="157">
        <f t="shared" si="5"/>
        <v>-2021.26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4" t="s">
        <v>150</v>
      </c>
      <c r="BK128" s="157">
        <f t="shared" si="9"/>
        <v>-2021.26</v>
      </c>
      <c r="BL128" s="14" t="s">
        <v>149</v>
      </c>
      <c r="BM128" s="156" t="s">
        <v>1191</v>
      </c>
    </row>
    <row r="129" spans="1:65" s="2" customFormat="1" ht="37.9" customHeight="1">
      <c r="A129" s="26"/>
      <c r="B129" s="144"/>
      <c r="C129" s="145" t="s">
        <v>150</v>
      </c>
      <c r="D129" s="145" t="s">
        <v>145</v>
      </c>
      <c r="E129" s="146" t="s">
        <v>1192</v>
      </c>
      <c r="F129" s="147" t="s">
        <v>1193</v>
      </c>
      <c r="G129" s="148" t="s">
        <v>148</v>
      </c>
      <c r="H129" s="149">
        <v>123.16800000000001</v>
      </c>
      <c r="I129" s="150">
        <v>4.5199999999999996</v>
      </c>
      <c r="J129" s="150">
        <f t="shared" si="0"/>
        <v>556.72</v>
      </c>
      <c r="K129" s="151"/>
      <c r="L129" s="27"/>
      <c r="M129" s="152" t="s">
        <v>1</v>
      </c>
      <c r="N129" s="153" t="s">
        <v>42</v>
      </c>
      <c r="O129" s="154">
        <v>0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149</v>
      </c>
      <c r="AT129" s="156" t="s">
        <v>145</v>
      </c>
      <c r="AU129" s="156" t="s">
        <v>150</v>
      </c>
      <c r="AY129" s="14" t="s">
        <v>142</v>
      </c>
      <c r="BE129" s="157">
        <f t="shared" si="4"/>
        <v>0</v>
      </c>
      <c r="BF129" s="157">
        <f t="shared" si="5"/>
        <v>556.72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150</v>
      </c>
      <c r="BK129" s="157">
        <f t="shared" si="9"/>
        <v>556.72</v>
      </c>
      <c r="BL129" s="14" t="s">
        <v>149</v>
      </c>
      <c r="BM129" s="156" t="s">
        <v>149</v>
      </c>
    </row>
    <row r="130" spans="1:65" s="2" customFormat="1" ht="37.9" customHeight="1">
      <c r="A130" s="26"/>
      <c r="B130" s="144"/>
      <c r="C130" s="145" t="s">
        <v>218</v>
      </c>
      <c r="D130" s="176" t="s">
        <v>145</v>
      </c>
      <c r="E130" s="146" t="s">
        <v>1192</v>
      </c>
      <c r="F130" s="147" t="s">
        <v>1193</v>
      </c>
      <c r="G130" s="148" t="s">
        <v>148</v>
      </c>
      <c r="H130" s="149">
        <v>-79.171999999999997</v>
      </c>
      <c r="I130" s="150">
        <v>4.5199999999999996</v>
      </c>
      <c r="J130" s="150">
        <f t="shared" si="0"/>
        <v>-357.86</v>
      </c>
      <c r="K130" s="151"/>
      <c r="L130" s="27"/>
      <c r="M130" s="152" t="s">
        <v>1</v>
      </c>
      <c r="N130" s="153" t="s">
        <v>42</v>
      </c>
      <c r="O130" s="154">
        <v>0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149</v>
      </c>
      <c r="AT130" s="156" t="s">
        <v>145</v>
      </c>
      <c r="AU130" s="156" t="s">
        <v>150</v>
      </c>
      <c r="AY130" s="14" t="s">
        <v>142</v>
      </c>
      <c r="BE130" s="157">
        <f t="shared" si="4"/>
        <v>0</v>
      </c>
      <c r="BF130" s="157">
        <f t="shared" si="5"/>
        <v>-357.86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4" t="s">
        <v>150</v>
      </c>
      <c r="BK130" s="157">
        <f t="shared" si="9"/>
        <v>-357.86</v>
      </c>
      <c r="BL130" s="14" t="s">
        <v>149</v>
      </c>
      <c r="BM130" s="156" t="s">
        <v>1194</v>
      </c>
    </row>
    <row r="131" spans="1:65" s="2" customFormat="1" ht="16.5" customHeight="1">
      <c r="A131" s="26"/>
      <c r="B131" s="144"/>
      <c r="C131" s="145" t="s">
        <v>154</v>
      </c>
      <c r="D131" s="145" t="s">
        <v>145</v>
      </c>
      <c r="E131" s="146" t="s">
        <v>1195</v>
      </c>
      <c r="F131" s="147" t="s">
        <v>1196</v>
      </c>
      <c r="G131" s="148" t="s">
        <v>148</v>
      </c>
      <c r="H131" s="149">
        <v>6.859</v>
      </c>
      <c r="I131" s="150">
        <v>38.770000000000003</v>
      </c>
      <c r="J131" s="150">
        <f t="shared" si="0"/>
        <v>265.92</v>
      </c>
      <c r="K131" s="151"/>
      <c r="L131" s="27"/>
      <c r="M131" s="152" t="s">
        <v>1</v>
      </c>
      <c r="N131" s="153" t="s">
        <v>42</v>
      </c>
      <c r="O131" s="154">
        <v>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149</v>
      </c>
      <c r="AT131" s="156" t="s">
        <v>145</v>
      </c>
      <c r="AU131" s="156" t="s">
        <v>150</v>
      </c>
      <c r="AY131" s="14" t="s">
        <v>142</v>
      </c>
      <c r="BE131" s="157">
        <f t="shared" si="4"/>
        <v>0</v>
      </c>
      <c r="BF131" s="157">
        <f t="shared" si="5"/>
        <v>265.92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150</v>
      </c>
      <c r="BK131" s="157">
        <f t="shared" si="9"/>
        <v>265.92</v>
      </c>
      <c r="BL131" s="14" t="s">
        <v>149</v>
      </c>
      <c r="BM131" s="156" t="s">
        <v>157</v>
      </c>
    </row>
    <row r="132" spans="1:65" s="2" customFormat="1" ht="24.2" customHeight="1">
      <c r="A132" s="26"/>
      <c r="B132" s="144"/>
      <c r="C132" s="145" t="s">
        <v>149</v>
      </c>
      <c r="D132" s="145" t="s">
        <v>145</v>
      </c>
      <c r="E132" s="146" t="s">
        <v>1197</v>
      </c>
      <c r="F132" s="147" t="s">
        <v>1198</v>
      </c>
      <c r="G132" s="148" t="s">
        <v>148</v>
      </c>
      <c r="H132" s="149">
        <v>6.859</v>
      </c>
      <c r="I132" s="150">
        <v>3.3</v>
      </c>
      <c r="J132" s="150">
        <f t="shared" si="0"/>
        <v>22.63</v>
      </c>
      <c r="K132" s="151"/>
      <c r="L132" s="27"/>
      <c r="M132" s="152" t="s">
        <v>1</v>
      </c>
      <c r="N132" s="153" t="s">
        <v>42</v>
      </c>
      <c r="O132" s="154">
        <v>0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149</v>
      </c>
      <c r="AT132" s="156" t="s">
        <v>145</v>
      </c>
      <c r="AU132" s="156" t="s">
        <v>150</v>
      </c>
      <c r="AY132" s="14" t="s">
        <v>142</v>
      </c>
      <c r="BE132" s="157">
        <f t="shared" si="4"/>
        <v>0</v>
      </c>
      <c r="BF132" s="157">
        <f t="shared" si="5"/>
        <v>22.63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150</v>
      </c>
      <c r="BK132" s="157">
        <f t="shared" si="9"/>
        <v>22.63</v>
      </c>
      <c r="BL132" s="14" t="s">
        <v>149</v>
      </c>
      <c r="BM132" s="156" t="s">
        <v>160</v>
      </c>
    </row>
    <row r="133" spans="1:65" s="2" customFormat="1" ht="24.2" customHeight="1">
      <c r="A133" s="26"/>
      <c r="B133" s="144"/>
      <c r="C133" s="145" t="s">
        <v>161</v>
      </c>
      <c r="D133" s="145" t="s">
        <v>145</v>
      </c>
      <c r="E133" s="146" t="s">
        <v>990</v>
      </c>
      <c r="F133" s="147" t="s">
        <v>991</v>
      </c>
      <c r="G133" s="148" t="s">
        <v>148</v>
      </c>
      <c r="H133" s="149">
        <v>71.847999999999999</v>
      </c>
      <c r="I133" s="150">
        <v>21.44</v>
      </c>
      <c r="J133" s="150">
        <f t="shared" si="0"/>
        <v>1540.42</v>
      </c>
      <c r="K133" s="151"/>
      <c r="L133" s="27"/>
      <c r="M133" s="152" t="s">
        <v>1</v>
      </c>
      <c r="N133" s="153" t="s">
        <v>42</v>
      </c>
      <c r="O133" s="154">
        <v>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149</v>
      </c>
      <c r="AT133" s="156" t="s">
        <v>145</v>
      </c>
      <c r="AU133" s="156" t="s">
        <v>150</v>
      </c>
      <c r="AY133" s="14" t="s">
        <v>142</v>
      </c>
      <c r="BE133" s="157">
        <f t="shared" si="4"/>
        <v>0</v>
      </c>
      <c r="BF133" s="157">
        <f t="shared" si="5"/>
        <v>1540.42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150</v>
      </c>
      <c r="BK133" s="157">
        <f t="shared" si="9"/>
        <v>1540.42</v>
      </c>
      <c r="BL133" s="14" t="s">
        <v>149</v>
      </c>
      <c r="BM133" s="156" t="s">
        <v>164</v>
      </c>
    </row>
    <row r="134" spans="1:65" s="2" customFormat="1" ht="24.2" customHeight="1">
      <c r="A134" s="26"/>
      <c r="B134" s="144"/>
      <c r="C134" s="145" t="s">
        <v>422</v>
      </c>
      <c r="D134" s="176" t="s">
        <v>145</v>
      </c>
      <c r="E134" s="146" t="s">
        <v>990</v>
      </c>
      <c r="F134" s="147" t="s">
        <v>991</v>
      </c>
      <c r="G134" s="148" t="s">
        <v>148</v>
      </c>
      <c r="H134" s="149">
        <v>-49.691000000000003</v>
      </c>
      <c r="I134" s="150">
        <v>21.44</v>
      </c>
      <c r="J134" s="150">
        <f t="shared" si="0"/>
        <v>-1065.3800000000001</v>
      </c>
      <c r="K134" s="151"/>
      <c r="L134" s="27"/>
      <c r="M134" s="152" t="s">
        <v>1</v>
      </c>
      <c r="N134" s="153" t="s">
        <v>42</v>
      </c>
      <c r="O134" s="154">
        <v>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149</v>
      </c>
      <c r="AT134" s="156" t="s">
        <v>145</v>
      </c>
      <c r="AU134" s="156" t="s">
        <v>150</v>
      </c>
      <c r="AY134" s="14" t="s">
        <v>142</v>
      </c>
      <c r="BE134" s="157">
        <f t="shared" si="4"/>
        <v>0</v>
      </c>
      <c r="BF134" s="157">
        <f t="shared" si="5"/>
        <v>-1065.3800000000001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150</v>
      </c>
      <c r="BK134" s="157">
        <f t="shared" si="9"/>
        <v>-1065.3800000000001</v>
      </c>
      <c r="BL134" s="14" t="s">
        <v>149</v>
      </c>
      <c r="BM134" s="156" t="s">
        <v>1199</v>
      </c>
    </row>
    <row r="135" spans="1:65" s="2" customFormat="1" ht="24.2" customHeight="1">
      <c r="A135" s="26"/>
      <c r="B135" s="144"/>
      <c r="C135" s="145" t="s">
        <v>157</v>
      </c>
      <c r="D135" s="145" t="s">
        <v>145</v>
      </c>
      <c r="E135" s="146" t="s">
        <v>1030</v>
      </c>
      <c r="F135" s="147" t="s">
        <v>1031</v>
      </c>
      <c r="G135" s="148" t="s">
        <v>148</v>
      </c>
      <c r="H135" s="149">
        <v>51.32</v>
      </c>
      <c r="I135" s="150">
        <v>2.9</v>
      </c>
      <c r="J135" s="150">
        <f t="shared" si="0"/>
        <v>148.83000000000001</v>
      </c>
      <c r="K135" s="151"/>
      <c r="L135" s="27"/>
      <c r="M135" s="152" t="s">
        <v>1</v>
      </c>
      <c r="N135" s="153" t="s">
        <v>42</v>
      </c>
      <c r="O135" s="154">
        <v>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149</v>
      </c>
      <c r="AT135" s="156" t="s">
        <v>145</v>
      </c>
      <c r="AU135" s="156" t="s">
        <v>150</v>
      </c>
      <c r="AY135" s="14" t="s">
        <v>142</v>
      </c>
      <c r="BE135" s="157">
        <f t="shared" si="4"/>
        <v>0</v>
      </c>
      <c r="BF135" s="157">
        <f t="shared" si="5"/>
        <v>148.83000000000001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150</v>
      </c>
      <c r="BK135" s="157">
        <f t="shared" si="9"/>
        <v>148.83000000000001</v>
      </c>
      <c r="BL135" s="14" t="s">
        <v>149</v>
      </c>
      <c r="BM135" s="156" t="s">
        <v>168</v>
      </c>
    </row>
    <row r="136" spans="1:65" s="2" customFormat="1" ht="24.2" customHeight="1">
      <c r="A136" s="26"/>
      <c r="B136" s="144"/>
      <c r="C136" s="145" t="s">
        <v>222</v>
      </c>
      <c r="D136" s="176" t="s">
        <v>145</v>
      </c>
      <c r="E136" s="146" t="s">
        <v>1030</v>
      </c>
      <c r="F136" s="147" t="s">
        <v>1031</v>
      </c>
      <c r="G136" s="148" t="s">
        <v>148</v>
      </c>
      <c r="H136" s="149">
        <v>-24.242000000000001</v>
      </c>
      <c r="I136" s="150">
        <v>2.9</v>
      </c>
      <c r="J136" s="150">
        <f t="shared" si="0"/>
        <v>-70.3</v>
      </c>
      <c r="K136" s="151"/>
      <c r="L136" s="27"/>
      <c r="M136" s="152" t="s">
        <v>1</v>
      </c>
      <c r="N136" s="153" t="s">
        <v>42</v>
      </c>
      <c r="O136" s="154">
        <v>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149</v>
      </c>
      <c r="AT136" s="156" t="s">
        <v>145</v>
      </c>
      <c r="AU136" s="156" t="s">
        <v>150</v>
      </c>
      <c r="AY136" s="14" t="s">
        <v>142</v>
      </c>
      <c r="BE136" s="157">
        <f t="shared" si="4"/>
        <v>0</v>
      </c>
      <c r="BF136" s="157">
        <f t="shared" si="5"/>
        <v>-70.3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4" t="s">
        <v>150</v>
      </c>
      <c r="BK136" s="157">
        <f t="shared" si="9"/>
        <v>-70.3</v>
      </c>
      <c r="BL136" s="14" t="s">
        <v>149</v>
      </c>
      <c r="BM136" s="156" t="s">
        <v>1200</v>
      </c>
    </row>
    <row r="137" spans="1:65" s="2" customFormat="1" ht="21.75" customHeight="1">
      <c r="A137" s="26"/>
      <c r="B137" s="144"/>
      <c r="C137" s="162" t="s">
        <v>169</v>
      </c>
      <c r="D137" s="162" t="s">
        <v>281</v>
      </c>
      <c r="E137" s="163" t="s">
        <v>988</v>
      </c>
      <c r="F137" s="164" t="s">
        <v>1201</v>
      </c>
      <c r="G137" s="165" t="s">
        <v>167</v>
      </c>
      <c r="H137" s="166">
        <v>82.111999999999995</v>
      </c>
      <c r="I137" s="167">
        <v>13.76</v>
      </c>
      <c r="J137" s="167">
        <f t="shared" si="0"/>
        <v>1129.8599999999999</v>
      </c>
      <c r="K137" s="168"/>
      <c r="L137" s="169"/>
      <c r="M137" s="170" t="s">
        <v>1</v>
      </c>
      <c r="N137" s="171" t="s">
        <v>42</v>
      </c>
      <c r="O137" s="154">
        <v>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6" t="s">
        <v>160</v>
      </c>
      <c r="AT137" s="156" t="s">
        <v>281</v>
      </c>
      <c r="AU137" s="156" t="s">
        <v>150</v>
      </c>
      <c r="AY137" s="14" t="s">
        <v>142</v>
      </c>
      <c r="BE137" s="157">
        <f t="shared" si="4"/>
        <v>0</v>
      </c>
      <c r="BF137" s="157">
        <f t="shared" si="5"/>
        <v>1129.8599999999999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4" t="s">
        <v>150</v>
      </c>
      <c r="BK137" s="157">
        <f t="shared" si="9"/>
        <v>1129.8599999999999</v>
      </c>
      <c r="BL137" s="14" t="s">
        <v>149</v>
      </c>
      <c r="BM137" s="156" t="s">
        <v>172</v>
      </c>
    </row>
    <row r="138" spans="1:65" s="2" customFormat="1" ht="21.75" customHeight="1">
      <c r="A138" s="26"/>
      <c r="B138" s="144"/>
      <c r="C138" s="162" t="s">
        <v>429</v>
      </c>
      <c r="D138" s="177" t="s">
        <v>281</v>
      </c>
      <c r="E138" s="163" t="s">
        <v>988</v>
      </c>
      <c r="F138" s="164" t="s">
        <v>1201</v>
      </c>
      <c r="G138" s="165" t="s">
        <v>167</v>
      </c>
      <c r="H138" s="166">
        <v>-38.859000000000002</v>
      </c>
      <c r="I138" s="167">
        <v>13.76</v>
      </c>
      <c r="J138" s="167">
        <f t="shared" si="0"/>
        <v>-534.70000000000005</v>
      </c>
      <c r="K138" s="168"/>
      <c r="L138" s="169"/>
      <c r="M138" s="170" t="s">
        <v>1</v>
      </c>
      <c r="N138" s="171" t="s">
        <v>42</v>
      </c>
      <c r="O138" s="154">
        <v>0</v>
      </c>
      <c r="P138" s="154">
        <f t="shared" si="1"/>
        <v>0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160</v>
      </c>
      <c r="AT138" s="156" t="s">
        <v>281</v>
      </c>
      <c r="AU138" s="156" t="s">
        <v>150</v>
      </c>
      <c r="AY138" s="14" t="s">
        <v>142</v>
      </c>
      <c r="BE138" s="157">
        <f t="shared" si="4"/>
        <v>0</v>
      </c>
      <c r="BF138" s="157">
        <f t="shared" si="5"/>
        <v>-534.70000000000005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4" t="s">
        <v>150</v>
      </c>
      <c r="BK138" s="157">
        <f t="shared" si="9"/>
        <v>-534.70000000000005</v>
      </c>
      <c r="BL138" s="14" t="s">
        <v>149</v>
      </c>
      <c r="BM138" s="156" t="s">
        <v>1202</v>
      </c>
    </row>
    <row r="139" spans="1:65" s="2" customFormat="1" ht="24.2" customHeight="1">
      <c r="A139" s="26"/>
      <c r="B139" s="144"/>
      <c r="C139" s="145" t="s">
        <v>160</v>
      </c>
      <c r="D139" s="145" t="s">
        <v>145</v>
      </c>
      <c r="E139" s="146" t="s">
        <v>1042</v>
      </c>
      <c r="F139" s="147" t="s">
        <v>1043</v>
      </c>
      <c r="G139" s="148" t="s">
        <v>217</v>
      </c>
      <c r="H139" s="149">
        <v>7</v>
      </c>
      <c r="I139" s="150">
        <v>72</v>
      </c>
      <c r="J139" s="150">
        <f t="shared" si="0"/>
        <v>504</v>
      </c>
      <c r="K139" s="151"/>
      <c r="L139" s="27"/>
      <c r="M139" s="152" t="s">
        <v>1</v>
      </c>
      <c r="N139" s="153" t="s">
        <v>42</v>
      </c>
      <c r="O139" s="154">
        <v>0</v>
      </c>
      <c r="P139" s="154">
        <f t="shared" si="1"/>
        <v>0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149</v>
      </c>
      <c r="AT139" s="156" t="s">
        <v>145</v>
      </c>
      <c r="AU139" s="156" t="s">
        <v>150</v>
      </c>
      <c r="AY139" s="14" t="s">
        <v>142</v>
      </c>
      <c r="BE139" s="157">
        <f t="shared" si="4"/>
        <v>0</v>
      </c>
      <c r="BF139" s="157">
        <f t="shared" si="5"/>
        <v>504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4" t="s">
        <v>150</v>
      </c>
      <c r="BK139" s="157">
        <f t="shared" si="9"/>
        <v>504</v>
      </c>
      <c r="BL139" s="14" t="s">
        <v>149</v>
      </c>
      <c r="BM139" s="156" t="s">
        <v>175</v>
      </c>
    </row>
    <row r="140" spans="1:65" s="2" customFormat="1" ht="24.2" customHeight="1">
      <c r="A140" s="26"/>
      <c r="B140" s="144"/>
      <c r="C140" s="145" t="s">
        <v>228</v>
      </c>
      <c r="D140" s="176" t="s">
        <v>145</v>
      </c>
      <c r="E140" s="146" t="s">
        <v>1042</v>
      </c>
      <c r="F140" s="147" t="s">
        <v>1043</v>
      </c>
      <c r="G140" s="148" t="s">
        <v>217</v>
      </c>
      <c r="H140" s="149">
        <v>-7</v>
      </c>
      <c r="I140" s="150">
        <v>72</v>
      </c>
      <c r="J140" s="150">
        <f t="shared" si="0"/>
        <v>-504</v>
      </c>
      <c r="K140" s="151"/>
      <c r="L140" s="27"/>
      <c r="M140" s="152" t="s">
        <v>1</v>
      </c>
      <c r="N140" s="153" t="s">
        <v>42</v>
      </c>
      <c r="O140" s="154">
        <v>0</v>
      </c>
      <c r="P140" s="154">
        <f t="shared" si="1"/>
        <v>0</v>
      </c>
      <c r="Q140" s="154">
        <v>0</v>
      </c>
      <c r="R140" s="154">
        <f t="shared" si="2"/>
        <v>0</v>
      </c>
      <c r="S140" s="154">
        <v>0</v>
      </c>
      <c r="T140" s="155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6" t="s">
        <v>149</v>
      </c>
      <c r="AT140" s="156" t="s">
        <v>145</v>
      </c>
      <c r="AU140" s="156" t="s">
        <v>150</v>
      </c>
      <c r="AY140" s="14" t="s">
        <v>142</v>
      </c>
      <c r="BE140" s="157">
        <f t="shared" si="4"/>
        <v>0</v>
      </c>
      <c r="BF140" s="157">
        <f t="shared" si="5"/>
        <v>-504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4" t="s">
        <v>150</v>
      </c>
      <c r="BK140" s="157">
        <f t="shared" si="9"/>
        <v>-504</v>
      </c>
      <c r="BL140" s="14" t="s">
        <v>149</v>
      </c>
      <c r="BM140" s="156" t="s">
        <v>1203</v>
      </c>
    </row>
    <row r="141" spans="1:65" s="12" customFormat="1" ht="22.9" customHeight="1">
      <c r="B141" s="132"/>
      <c r="D141" s="133" t="s">
        <v>75</v>
      </c>
      <c r="E141" s="142" t="s">
        <v>150</v>
      </c>
      <c r="F141" s="142" t="s">
        <v>274</v>
      </c>
      <c r="J141" s="143">
        <f>BK141</f>
        <v>28.23</v>
      </c>
      <c r="L141" s="132"/>
      <c r="M141" s="136"/>
      <c r="N141" s="137"/>
      <c r="O141" s="137"/>
      <c r="P141" s="138">
        <f>P142</f>
        <v>0</v>
      </c>
      <c r="Q141" s="137"/>
      <c r="R141" s="138">
        <f>R142</f>
        <v>0</v>
      </c>
      <c r="S141" s="137"/>
      <c r="T141" s="139">
        <f>T142</f>
        <v>0</v>
      </c>
      <c r="AR141" s="133" t="s">
        <v>84</v>
      </c>
      <c r="AT141" s="140" t="s">
        <v>75</v>
      </c>
      <c r="AU141" s="140" t="s">
        <v>84</v>
      </c>
      <c r="AY141" s="133" t="s">
        <v>142</v>
      </c>
      <c r="BK141" s="141">
        <f>BK142</f>
        <v>28.23</v>
      </c>
    </row>
    <row r="142" spans="1:65" s="2" customFormat="1" ht="24.2" customHeight="1">
      <c r="A142" s="26"/>
      <c r="B142" s="144"/>
      <c r="C142" s="145" t="s">
        <v>143</v>
      </c>
      <c r="D142" s="145" t="s">
        <v>145</v>
      </c>
      <c r="E142" s="146" t="s">
        <v>275</v>
      </c>
      <c r="F142" s="147" t="s">
        <v>276</v>
      </c>
      <c r="G142" s="148" t="s">
        <v>148</v>
      </c>
      <c r="H142" s="149">
        <v>0.72199999999999998</v>
      </c>
      <c r="I142" s="150">
        <v>39.1</v>
      </c>
      <c r="J142" s="150">
        <f>ROUND(I142*H142,2)</f>
        <v>28.23</v>
      </c>
      <c r="K142" s="151"/>
      <c r="L142" s="27"/>
      <c r="M142" s="152" t="s">
        <v>1</v>
      </c>
      <c r="N142" s="153" t="s">
        <v>42</v>
      </c>
      <c r="O142" s="154">
        <v>0</v>
      </c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149</v>
      </c>
      <c r="AT142" s="156" t="s">
        <v>145</v>
      </c>
      <c r="AU142" s="156" t="s">
        <v>150</v>
      </c>
      <c r="AY142" s="14" t="s">
        <v>142</v>
      </c>
      <c r="BE142" s="157">
        <f>IF(N142="základná",J142,0)</f>
        <v>0</v>
      </c>
      <c r="BF142" s="157">
        <f>IF(N142="znížená",J142,0)</f>
        <v>28.23</v>
      </c>
      <c r="BG142" s="157">
        <f>IF(N142="zákl. prenesená",J142,0)</f>
        <v>0</v>
      </c>
      <c r="BH142" s="157">
        <f>IF(N142="zníž. prenesená",J142,0)</f>
        <v>0</v>
      </c>
      <c r="BI142" s="157">
        <f>IF(N142="nulová",J142,0)</f>
        <v>0</v>
      </c>
      <c r="BJ142" s="14" t="s">
        <v>150</v>
      </c>
      <c r="BK142" s="157">
        <f>ROUND(I142*H142,2)</f>
        <v>28.23</v>
      </c>
      <c r="BL142" s="14" t="s">
        <v>149</v>
      </c>
      <c r="BM142" s="156" t="s">
        <v>178</v>
      </c>
    </row>
    <row r="143" spans="1:65" s="12" customFormat="1" ht="22.9" customHeight="1">
      <c r="B143" s="132"/>
      <c r="D143" s="133" t="s">
        <v>75</v>
      </c>
      <c r="E143" s="142" t="s">
        <v>160</v>
      </c>
      <c r="F143" s="142" t="s">
        <v>994</v>
      </c>
      <c r="J143" s="143">
        <f>BK143</f>
        <v>3496.6800000000003</v>
      </c>
      <c r="L143" s="132"/>
      <c r="M143" s="136"/>
      <c r="N143" s="137"/>
      <c r="O143" s="137"/>
      <c r="P143" s="138">
        <f>SUM(P144:P173)</f>
        <v>0</v>
      </c>
      <c r="Q143" s="137"/>
      <c r="R143" s="138">
        <f>SUM(R144:R173)</f>
        <v>0</v>
      </c>
      <c r="S143" s="137"/>
      <c r="T143" s="139">
        <f>SUM(T144:T173)</f>
        <v>0</v>
      </c>
      <c r="AR143" s="133" t="s">
        <v>84</v>
      </c>
      <c r="AT143" s="140" t="s">
        <v>75</v>
      </c>
      <c r="AU143" s="140" t="s">
        <v>84</v>
      </c>
      <c r="AY143" s="133" t="s">
        <v>142</v>
      </c>
      <c r="BK143" s="141">
        <f>SUM(BK144:BK173)</f>
        <v>3496.6800000000003</v>
      </c>
    </row>
    <row r="144" spans="1:65" s="2" customFormat="1" ht="24.2" customHeight="1">
      <c r="A144" s="26"/>
      <c r="B144" s="144"/>
      <c r="C144" s="145" t="s">
        <v>164</v>
      </c>
      <c r="D144" s="145" t="s">
        <v>145</v>
      </c>
      <c r="E144" s="146" t="s">
        <v>1204</v>
      </c>
      <c r="F144" s="147" t="s">
        <v>1205</v>
      </c>
      <c r="G144" s="148" t="s">
        <v>303</v>
      </c>
      <c r="H144" s="149">
        <v>1</v>
      </c>
      <c r="I144" s="150">
        <v>14.3</v>
      </c>
      <c r="J144" s="150">
        <f t="shared" ref="J144:J173" si="10">ROUND(I144*H144,2)</f>
        <v>14.3</v>
      </c>
      <c r="K144" s="151"/>
      <c r="L144" s="27"/>
      <c r="M144" s="152" t="s">
        <v>1</v>
      </c>
      <c r="N144" s="153" t="s">
        <v>42</v>
      </c>
      <c r="O144" s="154">
        <v>0</v>
      </c>
      <c r="P144" s="154">
        <f t="shared" ref="P144:P173" si="11">O144*H144</f>
        <v>0</v>
      </c>
      <c r="Q144" s="154">
        <v>0</v>
      </c>
      <c r="R144" s="154">
        <f t="shared" ref="R144:R173" si="12">Q144*H144</f>
        <v>0</v>
      </c>
      <c r="S144" s="154">
        <v>0</v>
      </c>
      <c r="T144" s="155">
        <f t="shared" ref="T144:T173" si="13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149</v>
      </c>
      <c r="AT144" s="156" t="s">
        <v>145</v>
      </c>
      <c r="AU144" s="156" t="s">
        <v>150</v>
      </c>
      <c r="AY144" s="14" t="s">
        <v>142</v>
      </c>
      <c r="BE144" s="157">
        <f t="shared" ref="BE144:BE173" si="14">IF(N144="základná",J144,0)</f>
        <v>0</v>
      </c>
      <c r="BF144" s="157">
        <f t="shared" ref="BF144:BF173" si="15">IF(N144="znížená",J144,0)</f>
        <v>14.3</v>
      </c>
      <c r="BG144" s="157">
        <f t="shared" ref="BG144:BG173" si="16">IF(N144="zákl. prenesená",J144,0)</f>
        <v>0</v>
      </c>
      <c r="BH144" s="157">
        <f t="shared" ref="BH144:BH173" si="17">IF(N144="zníž. prenesená",J144,0)</f>
        <v>0</v>
      </c>
      <c r="BI144" s="157">
        <f t="shared" ref="BI144:BI173" si="18">IF(N144="nulová",J144,0)</f>
        <v>0</v>
      </c>
      <c r="BJ144" s="14" t="s">
        <v>150</v>
      </c>
      <c r="BK144" s="157">
        <f t="shared" ref="BK144:BK173" si="19">ROUND(I144*H144,2)</f>
        <v>14.3</v>
      </c>
      <c r="BL144" s="14" t="s">
        <v>149</v>
      </c>
      <c r="BM144" s="156" t="s">
        <v>7</v>
      </c>
    </row>
    <row r="145" spans="1:65" s="2" customFormat="1" ht="24.2" customHeight="1">
      <c r="A145" s="26"/>
      <c r="B145" s="144"/>
      <c r="C145" s="145" t="s">
        <v>436</v>
      </c>
      <c r="D145" s="176" t="s">
        <v>145</v>
      </c>
      <c r="E145" s="146" t="s">
        <v>1204</v>
      </c>
      <c r="F145" s="147" t="s">
        <v>1205</v>
      </c>
      <c r="G145" s="148" t="s">
        <v>303</v>
      </c>
      <c r="H145" s="149">
        <v>-1</v>
      </c>
      <c r="I145" s="150">
        <v>14.3</v>
      </c>
      <c r="J145" s="150">
        <f t="shared" si="10"/>
        <v>-14.3</v>
      </c>
      <c r="K145" s="151"/>
      <c r="L145" s="27"/>
      <c r="M145" s="152" t="s">
        <v>1</v>
      </c>
      <c r="N145" s="153" t="s">
        <v>42</v>
      </c>
      <c r="O145" s="154">
        <v>0</v>
      </c>
      <c r="P145" s="154">
        <f t="shared" si="11"/>
        <v>0</v>
      </c>
      <c r="Q145" s="154">
        <v>0</v>
      </c>
      <c r="R145" s="154">
        <f t="shared" si="12"/>
        <v>0</v>
      </c>
      <c r="S145" s="154">
        <v>0</v>
      </c>
      <c r="T145" s="155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149</v>
      </c>
      <c r="AT145" s="156" t="s">
        <v>145</v>
      </c>
      <c r="AU145" s="156" t="s">
        <v>150</v>
      </c>
      <c r="AY145" s="14" t="s">
        <v>142</v>
      </c>
      <c r="BE145" s="157">
        <f t="shared" si="14"/>
        <v>0</v>
      </c>
      <c r="BF145" s="157">
        <f t="shared" si="15"/>
        <v>-14.3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4" t="s">
        <v>150</v>
      </c>
      <c r="BK145" s="157">
        <f t="shared" si="19"/>
        <v>-14.3</v>
      </c>
      <c r="BL145" s="14" t="s">
        <v>149</v>
      </c>
      <c r="BM145" s="156" t="s">
        <v>1206</v>
      </c>
    </row>
    <row r="146" spans="1:65" s="2" customFormat="1" ht="16.5" customHeight="1">
      <c r="A146" s="26"/>
      <c r="B146" s="144"/>
      <c r="C146" s="162" t="s">
        <v>181</v>
      </c>
      <c r="D146" s="162" t="s">
        <v>281</v>
      </c>
      <c r="E146" s="163" t="s">
        <v>1207</v>
      </c>
      <c r="F146" s="164" t="s">
        <v>1208</v>
      </c>
      <c r="G146" s="165" t="s">
        <v>303</v>
      </c>
      <c r="H146" s="166">
        <v>1</v>
      </c>
      <c r="I146" s="167">
        <v>176</v>
      </c>
      <c r="J146" s="167">
        <f t="shared" si="10"/>
        <v>176</v>
      </c>
      <c r="K146" s="168"/>
      <c r="L146" s="169"/>
      <c r="M146" s="170" t="s">
        <v>1</v>
      </c>
      <c r="N146" s="171" t="s">
        <v>42</v>
      </c>
      <c r="O146" s="154">
        <v>0</v>
      </c>
      <c r="P146" s="154">
        <f t="shared" si="11"/>
        <v>0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160</v>
      </c>
      <c r="AT146" s="156" t="s">
        <v>281</v>
      </c>
      <c r="AU146" s="156" t="s">
        <v>150</v>
      </c>
      <c r="AY146" s="14" t="s">
        <v>142</v>
      </c>
      <c r="BE146" s="157">
        <f t="shared" si="14"/>
        <v>0</v>
      </c>
      <c r="BF146" s="157">
        <f t="shared" si="15"/>
        <v>176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4" t="s">
        <v>150</v>
      </c>
      <c r="BK146" s="157">
        <f t="shared" si="19"/>
        <v>176</v>
      </c>
      <c r="BL146" s="14" t="s">
        <v>149</v>
      </c>
      <c r="BM146" s="156" t="s">
        <v>184</v>
      </c>
    </row>
    <row r="147" spans="1:65" s="2" customFormat="1" ht="16.5" customHeight="1">
      <c r="A147" s="26"/>
      <c r="B147" s="144"/>
      <c r="C147" s="162" t="s">
        <v>300</v>
      </c>
      <c r="D147" s="177" t="s">
        <v>281</v>
      </c>
      <c r="E147" s="163" t="s">
        <v>1207</v>
      </c>
      <c r="F147" s="164" t="s">
        <v>1208</v>
      </c>
      <c r="G147" s="165" t="s">
        <v>303</v>
      </c>
      <c r="H147" s="166">
        <v>-1</v>
      </c>
      <c r="I147" s="167">
        <v>176</v>
      </c>
      <c r="J147" s="167">
        <f t="shared" si="10"/>
        <v>-176</v>
      </c>
      <c r="K147" s="168"/>
      <c r="L147" s="169"/>
      <c r="M147" s="170" t="s">
        <v>1</v>
      </c>
      <c r="N147" s="171" t="s">
        <v>42</v>
      </c>
      <c r="O147" s="154">
        <v>0</v>
      </c>
      <c r="P147" s="154">
        <f t="shared" si="11"/>
        <v>0</v>
      </c>
      <c r="Q147" s="154">
        <v>0</v>
      </c>
      <c r="R147" s="154">
        <f t="shared" si="12"/>
        <v>0</v>
      </c>
      <c r="S147" s="154">
        <v>0</v>
      </c>
      <c r="T147" s="155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160</v>
      </c>
      <c r="AT147" s="156" t="s">
        <v>281</v>
      </c>
      <c r="AU147" s="156" t="s">
        <v>150</v>
      </c>
      <c r="AY147" s="14" t="s">
        <v>142</v>
      </c>
      <c r="BE147" s="157">
        <f t="shared" si="14"/>
        <v>0</v>
      </c>
      <c r="BF147" s="157">
        <f t="shared" si="15"/>
        <v>-176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4" t="s">
        <v>150</v>
      </c>
      <c r="BK147" s="157">
        <f t="shared" si="19"/>
        <v>-176</v>
      </c>
      <c r="BL147" s="14" t="s">
        <v>149</v>
      </c>
      <c r="BM147" s="156" t="s">
        <v>1209</v>
      </c>
    </row>
    <row r="148" spans="1:65" s="2" customFormat="1" ht="33" customHeight="1">
      <c r="A148" s="26"/>
      <c r="B148" s="144"/>
      <c r="C148" s="145" t="s">
        <v>168</v>
      </c>
      <c r="D148" s="145" t="s">
        <v>145</v>
      </c>
      <c r="E148" s="146" t="s">
        <v>1210</v>
      </c>
      <c r="F148" s="147" t="s">
        <v>1211</v>
      </c>
      <c r="G148" s="148" t="s">
        <v>217</v>
      </c>
      <c r="H148" s="149">
        <v>128.30000000000001</v>
      </c>
      <c r="I148" s="150">
        <v>2.2000000000000002</v>
      </c>
      <c r="J148" s="150">
        <f t="shared" si="10"/>
        <v>282.26</v>
      </c>
      <c r="K148" s="151"/>
      <c r="L148" s="27"/>
      <c r="M148" s="152" t="s">
        <v>1</v>
      </c>
      <c r="N148" s="153" t="s">
        <v>42</v>
      </c>
      <c r="O148" s="154">
        <v>0</v>
      </c>
      <c r="P148" s="154">
        <f t="shared" si="11"/>
        <v>0</v>
      </c>
      <c r="Q148" s="154">
        <v>0</v>
      </c>
      <c r="R148" s="154">
        <f t="shared" si="12"/>
        <v>0</v>
      </c>
      <c r="S148" s="154">
        <v>0</v>
      </c>
      <c r="T148" s="155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149</v>
      </c>
      <c r="AT148" s="156" t="s">
        <v>145</v>
      </c>
      <c r="AU148" s="156" t="s">
        <v>150</v>
      </c>
      <c r="AY148" s="14" t="s">
        <v>142</v>
      </c>
      <c r="BE148" s="157">
        <f t="shared" si="14"/>
        <v>0</v>
      </c>
      <c r="BF148" s="157">
        <f t="shared" si="15"/>
        <v>282.26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4" t="s">
        <v>150</v>
      </c>
      <c r="BK148" s="157">
        <f t="shared" si="19"/>
        <v>282.26</v>
      </c>
      <c r="BL148" s="14" t="s">
        <v>149</v>
      </c>
      <c r="BM148" s="156" t="s">
        <v>187</v>
      </c>
    </row>
    <row r="149" spans="1:65" s="2" customFormat="1" ht="33" customHeight="1">
      <c r="A149" s="26"/>
      <c r="B149" s="144"/>
      <c r="C149" s="145" t="s">
        <v>443</v>
      </c>
      <c r="D149" s="176" t="s">
        <v>145</v>
      </c>
      <c r="E149" s="146" t="s">
        <v>1210</v>
      </c>
      <c r="F149" s="147" t="s">
        <v>1211</v>
      </c>
      <c r="G149" s="148" t="s">
        <v>217</v>
      </c>
      <c r="H149" s="149">
        <v>-47.3</v>
      </c>
      <c r="I149" s="150">
        <v>2.2000000000000002</v>
      </c>
      <c r="J149" s="150">
        <f t="shared" si="10"/>
        <v>-104.06</v>
      </c>
      <c r="K149" s="151"/>
      <c r="L149" s="27"/>
      <c r="M149" s="152" t="s">
        <v>1</v>
      </c>
      <c r="N149" s="153" t="s">
        <v>42</v>
      </c>
      <c r="O149" s="154">
        <v>0</v>
      </c>
      <c r="P149" s="154">
        <f t="shared" si="11"/>
        <v>0</v>
      </c>
      <c r="Q149" s="154">
        <v>0</v>
      </c>
      <c r="R149" s="154">
        <f t="shared" si="12"/>
        <v>0</v>
      </c>
      <c r="S149" s="154">
        <v>0</v>
      </c>
      <c r="T149" s="155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149</v>
      </c>
      <c r="AT149" s="156" t="s">
        <v>145</v>
      </c>
      <c r="AU149" s="156" t="s">
        <v>150</v>
      </c>
      <c r="AY149" s="14" t="s">
        <v>142</v>
      </c>
      <c r="BE149" s="157">
        <f t="shared" si="14"/>
        <v>0</v>
      </c>
      <c r="BF149" s="157">
        <f t="shared" si="15"/>
        <v>-104.06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4" t="s">
        <v>150</v>
      </c>
      <c r="BK149" s="157">
        <f t="shared" si="19"/>
        <v>-104.06</v>
      </c>
      <c r="BL149" s="14" t="s">
        <v>149</v>
      </c>
      <c r="BM149" s="156" t="s">
        <v>1212</v>
      </c>
    </row>
    <row r="150" spans="1:65" s="2" customFormat="1" ht="24.2" customHeight="1">
      <c r="A150" s="26"/>
      <c r="B150" s="144"/>
      <c r="C150" s="162" t="s">
        <v>192</v>
      </c>
      <c r="D150" s="162" t="s">
        <v>281</v>
      </c>
      <c r="E150" s="163" t="s">
        <v>1213</v>
      </c>
      <c r="F150" s="164" t="s">
        <v>1214</v>
      </c>
      <c r="G150" s="165" t="s">
        <v>217</v>
      </c>
      <c r="H150" s="166">
        <v>128.30000000000001</v>
      </c>
      <c r="I150" s="167">
        <v>4.18</v>
      </c>
      <c r="J150" s="167">
        <f t="shared" si="10"/>
        <v>536.29</v>
      </c>
      <c r="K150" s="168"/>
      <c r="L150" s="169"/>
      <c r="M150" s="170" t="s">
        <v>1</v>
      </c>
      <c r="N150" s="171" t="s">
        <v>42</v>
      </c>
      <c r="O150" s="154">
        <v>0</v>
      </c>
      <c r="P150" s="154">
        <f t="shared" si="11"/>
        <v>0</v>
      </c>
      <c r="Q150" s="154">
        <v>0</v>
      </c>
      <c r="R150" s="154">
        <f t="shared" si="12"/>
        <v>0</v>
      </c>
      <c r="S150" s="154">
        <v>0</v>
      </c>
      <c r="T150" s="155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160</v>
      </c>
      <c r="AT150" s="156" t="s">
        <v>281</v>
      </c>
      <c r="AU150" s="156" t="s">
        <v>150</v>
      </c>
      <c r="AY150" s="14" t="s">
        <v>142</v>
      </c>
      <c r="BE150" s="157">
        <f t="shared" si="14"/>
        <v>0</v>
      </c>
      <c r="BF150" s="157">
        <f t="shared" si="15"/>
        <v>536.29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4" t="s">
        <v>150</v>
      </c>
      <c r="BK150" s="157">
        <f t="shared" si="19"/>
        <v>536.29</v>
      </c>
      <c r="BL150" s="14" t="s">
        <v>149</v>
      </c>
      <c r="BM150" s="156" t="s">
        <v>196</v>
      </c>
    </row>
    <row r="151" spans="1:65" s="2" customFormat="1" ht="24.2" customHeight="1">
      <c r="A151" s="26"/>
      <c r="B151" s="144"/>
      <c r="C151" s="162" t="s">
        <v>304</v>
      </c>
      <c r="D151" s="177" t="s">
        <v>281</v>
      </c>
      <c r="E151" s="163" t="s">
        <v>1213</v>
      </c>
      <c r="F151" s="164" t="s">
        <v>1214</v>
      </c>
      <c r="G151" s="165" t="s">
        <v>217</v>
      </c>
      <c r="H151" s="166">
        <v>-47.3</v>
      </c>
      <c r="I151" s="167">
        <v>4.18</v>
      </c>
      <c r="J151" s="167">
        <f t="shared" si="10"/>
        <v>-197.71</v>
      </c>
      <c r="K151" s="168"/>
      <c r="L151" s="169"/>
      <c r="M151" s="170" t="s">
        <v>1</v>
      </c>
      <c r="N151" s="171" t="s">
        <v>42</v>
      </c>
      <c r="O151" s="154">
        <v>0</v>
      </c>
      <c r="P151" s="154">
        <f t="shared" si="11"/>
        <v>0</v>
      </c>
      <c r="Q151" s="154">
        <v>0</v>
      </c>
      <c r="R151" s="154">
        <f t="shared" si="12"/>
        <v>0</v>
      </c>
      <c r="S151" s="154">
        <v>0</v>
      </c>
      <c r="T151" s="155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160</v>
      </c>
      <c r="AT151" s="156" t="s">
        <v>281</v>
      </c>
      <c r="AU151" s="156" t="s">
        <v>150</v>
      </c>
      <c r="AY151" s="14" t="s">
        <v>142</v>
      </c>
      <c r="BE151" s="157">
        <f t="shared" si="14"/>
        <v>0</v>
      </c>
      <c r="BF151" s="157">
        <f t="shared" si="15"/>
        <v>-197.71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4" t="s">
        <v>150</v>
      </c>
      <c r="BK151" s="157">
        <f t="shared" si="19"/>
        <v>-197.71</v>
      </c>
      <c r="BL151" s="14" t="s">
        <v>149</v>
      </c>
      <c r="BM151" s="156" t="s">
        <v>1215</v>
      </c>
    </row>
    <row r="152" spans="1:65" s="2" customFormat="1" ht="24.2" customHeight="1">
      <c r="A152" s="26"/>
      <c r="B152" s="144"/>
      <c r="C152" s="162" t="s">
        <v>172</v>
      </c>
      <c r="D152" s="162" t="s">
        <v>281</v>
      </c>
      <c r="E152" s="163" t="s">
        <v>1216</v>
      </c>
      <c r="F152" s="164" t="s">
        <v>1217</v>
      </c>
      <c r="G152" s="165" t="s">
        <v>303</v>
      </c>
      <c r="H152" s="166">
        <v>1</v>
      </c>
      <c r="I152" s="167">
        <v>28.6</v>
      </c>
      <c r="J152" s="167">
        <f t="shared" si="10"/>
        <v>28.6</v>
      </c>
      <c r="K152" s="168"/>
      <c r="L152" s="169"/>
      <c r="M152" s="170" t="s">
        <v>1</v>
      </c>
      <c r="N152" s="171" t="s">
        <v>42</v>
      </c>
      <c r="O152" s="154">
        <v>0</v>
      </c>
      <c r="P152" s="154">
        <f t="shared" si="11"/>
        <v>0</v>
      </c>
      <c r="Q152" s="154">
        <v>0</v>
      </c>
      <c r="R152" s="154">
        <f t="shared" si="12"/>
        <v>0</v>
      </c>
      <c r="S152" s="154">
        <v>0</v>
      </c>
      <c r="T152" s="155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160</v>
      </c>
      <c r="AT152" s="156" t="s">
        <v>281</v>
      </c>
      <c r="AU152" s="156" t="s">
        <v>150</v>
      </c>
      <c r="AY152" s="14" t="s">
        <v>142</v>
      </c>
      <c r="BE152" s="157">
        <f t="shared" si="14"/>
        <v>0</v>
      </c>
      <c r="BF152" s="157">
        <f t="shared" si="15"/>
        <v>28.6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4" t="s">
        <v>150</v>
      </c>
      <c r="BK152" s="157">
        <f t="shared" si="19"/>
        <v>28.6</v>
      </c>
      <c r="BL152" s="14" t="s">
        <v>149</v>
      </c>
      <c r="BM152" s="156" t="s">
        <v>199</v>
      </c>
    </row>
    <row r="153" spans="1:65" s="2" customFormat="1" ht="24.2" customHeight="1">
      <c r="A153" s="26"/>
      <c r="B153" s="144"/>
      <c r="C153" s="162" t="s">
        <v>450</v>
      </c>
      <c r="D153" s="175" t="s">
        <v>281</v>
      </c>
      <c r="E153" s="163" t="s">
        <v>1216</v>
      </c>
      <c r="F153" s="164" t="s">
        <v>1217</v>
      </c>
      <c r="G153" s="165" t="s">
        <v>303</v>
      </c>
      <c r="H153" s="166">
        <v>5</v>
      </c>
      <c r="I153" s="167">
        <v>28.6</v>
      </c>
      <c r="J153" s="167">
        <f t="shared" si="10"/>
        <v>143</v>
      </c>
      <c r="K153" s="168"/>
      <c r="L153" s="169"/>
      <c r="M153" s="170" t="s">
        <v>1</v>
      </c>
      <c r="N153" s="171" t="s">
        <v>42</v>
      </c>
      <c r="O153" s="154">
        <v>0</v>
      </c>
      <c r="P153" s="154">
        <f t="shared" si="11"/>
        <v>0</v>
      </c>
      <c r="Q153" s="154">
        <v>0</v>
      </c>
      <c r="R153" s="154">
        <f t="shared" si="12"/>
        <v>0</v>
      </c>
      <c r="S153" s="154">
        <v>0</v>
      </c>
      <c r="T153" s="155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160</v>
      </c>
      <c r="AT153" s="156" t="s">
        <v>281</v>
      </c>
      <c r="AU153" s="156" t="s">
        <v>150</v>
      </c>
      <c r="AY153" s="14" t="s">
        <v>142</v>
      </c>
      <c r="BE153" s="157">
        <f t="shared" si="14"/>
        <v>0</v>
      </c>
      <c r="BF153" s="157">
        <f t="shared" si="15"/>
        <v>143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4" t="s">
        <v>150</v>
      </c>
      <c r="BK153" s="157">
        <f t="shared" si="19"/>
        <v>143</v>
      </c>
      <c r="BL153" s="14" t="s">
        <v>149</v>
      </c>
      <c r="BM153" s="156" t="s">
        <v>1218</v>
      </c>
    </row>
    <row r="154" spans="1:65" s="2" customFormat="1" ht="24.2" customHeight="1">
      <c r="A154" s="26"/>
      <c r="B154" s="144"/>
      <c r="C154" s="145" t="s">
        <v>200</v>
      </c>
      <c r="D154" s="145" t="s">
        <v>145</v>
      </c>
      <c r="E154" s="146" t="s">
        <v>1219</v>
      </c>
      <c r="F154" s="147" t="s">
        <v>1220</v>
      </c>
      <c r="G154" s="148" t="s">
        <v>303</v>
      </c>
      <c r="H154" s="149">
        <v>2</v>
      </c>
      <c r="I154" s="150">
        <v>11</v>
      </c>
      <c r="J154" s="150">
        <f t="shared" si="10"/>
        <v>22</v>
      </c>
      <c r="K154" s="151"/>
      <c r="L154" s="27"/>
      <c r="M154" s="152" t="s">
        <v>1</v>
      </c>
      <c r="N154" s="153" t="s">
        <v>42</v>
      </c>
      <c r="O154" s="154">
        <v>0</v>
      </c>
      <c r="P154" s="154">
        <f t="shared" si="11"/>
        <v>0</v>
      </c>
      <c r="Q154" s="154">
        <v>0</v>
      </c>
      <c r="R154" s="154">
        <f t="shared" si="12"/>
        <v>0</v>
      </c>
      <c r="S154" s="154">
        <v>0</v>
      </c>
      <c r="T154" s="155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6" t="s">
        <v>149</v>
      </c>
      <c r="AT154" s="156" t="s">
        <v>145</v>
      </c>
      <c r="AU154" s="156" t="s">
        <v>150</v>
      </c>
      <c r="AY154" s="14" t="s">
        <v>142</v>
      </c>
      <c r="BE154" s="157">
        <f t="shared" si="14"/>
        <v>0</v>
      </c>
      <c r="BF154" s="157">
        <f t="shared" si="15"/>
        <v>22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4" t="s">
        <v>150</v>
      </c>
      <c r="BK154" s="157">
        <f t="shared" si="19"/>
        <v>22</v>
      </c>
      <c r="BL154" s="14" t="s">
        <v>149</v>
      </c>
      <c r="BM154" s="156" t="s">
        <v>203</v>
      </c>
    </row>
    <row r="155" spans="1:65" s="2" customFormat="1" ht="24.2" customHeight="1">
      <c r="A155" s="26"/>
      <c r="B155" s="144"/>
      <c r="C155" s="145" t="s">
        <v>308</v>
      </c>
      <c r="D155" s="174" t="s">
        <v>145</v>
      </c>
      <c r="E155" s="146" t="s">
        <v>1219</v>
      </c>
      <c r="F155" s="147" t="s">
        <v>1220</v>
      </c>
      <c r="G155" s="148" t="s">
        <v>303</v>
      </c>
      <c r="H155" s="149">
        <v>2</v>
      </c>
      <c r="I155" s="150">
        <v>11</v>
      </c>
      <c r="J155" s="150">
        <f t="shared" si="10"/>
        <v>22</v>
      </c>
      <c r="K155" s="151"/>
      <c r="L155" s="27"/>
      <c r="M155" s="152" t="s">
        <v>1</v>
      </c>
      <c r="N155" s="153" t="s">
        <v>42</v>
      </c>
      <c r="O155" s="154">
        <v>0</v>
      </c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149</v>
      </c>
      <c r="AT155" s="156" t="s">
        <v>145</v>
      </c>
      <c r="AU155" s="156" t="s">
        <v>150</v>
      </c>
      <c r="AY155" s="14" t="s">
        <v>142</v>
      </c>
      <c r="BE155" s="157">
        <f t="shared" si="14"/>
        <v>0</v>
      </c>
      <c r="BF155" s="157">
        <f t="shared" si="15"/>
        <v>22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4" t="s">
        <v>150</v>
      </c>
      <c r="BK155" s="157">
        <f t="shared" si="19"/>
        <v>22</v>
      </c>
      <c r="BL155" s="14" t="s">
        <v>149</v>
      </c>
      <c r="BM155" s="156" t="s">
        <v>1221</v>
      </c>
    </row>
    <row r="156" spans="1:65" s="2" customFormat="1" ht="21.75" customHeight="1">
      <c r="A156" s="26"/>
      <c r="B156" s="144"/>
      <c r="C156" s="162" t="s">
        <v>175</v>
      </c>
      <c r="D156" s="162" t="s">
        <v>281</v>
      </c>
      <c r="E156" s="163" t="s">
        <v>1222</v>
      </c>
      <c r="F156" s="164" t="s">
        <v>1223</v>
      </c>
      <c r="G156" s="165" t="s">
        <v>303</v>
      </c>
      <c r="H156" s="166">
        <v>2</v>
      </c>
      <c r="I156" s="167">
        <v>71.5</v>
      </c>
      <c r="J156" s="167">
        <f t="shared" si="10"/>
        <v>143</v>
      </c>
      <c r="K156" s="168"/>
      <c r="L156" s="169"/>
      <c r="M156" s="170" t="s">
        <v>1</v>
      </c>
      <c r="N156" s="171" t="s">
        <v>42</v>
      </c>
      <c r="O156" s="154">
        <v>0</v>
      </c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160</v>
      </c>
      <c r="AT156" s="156" t="s">
        <v>281</v>
      </c>
      <c r="AU156" s="156" t="s">
        <v>150</v>
      </c>
      <c r="AY156" s="14" t="s">
        <v>142</v>
      </c>
      <c r="BE156" s="157">
        <f t="shared" si="14"/>
        <v>0</v>
      </c>
      <c r="BF156" s="157">
        <f t="shared" si="15"/>
        <v>143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150</v>
      </c>
      <c r="BK156" s="157">
        <f t="shared" si="19"/>
        <v>143</v>
      </c>
      <c r="BL156" s="14" t="s">
        <v>149</v>
      </c>
      <c r="BM156" s="156" t="s">
        <v>208</v>
      </c>
    </row>
    <row r="157" spans="1:65" s="2" customFormat="1" ht="21.75" customHeight="1">
      <c r="A157" s="26"/>
      <c r="B157" s="144"/>
      <c r="C157" s="145" t="s">
        <v>211</v>
      </c>
      <c r="D157" s="145" t="s">
        <v>145</v>
      </c>
      <c r="E157" s="146" t="s">
        <v>1224</v>
      </c>
      <c r="F157" s="147" t="s">
        <v>1225</v>
      </c>
      <c r="G157" s="148" t="s">
        <v>303</v>
      </c>
      <c r="H157" s="149">
        <v>2</v>
      </c>
      <c r="I157" s="150">
        <v>52.8</v>
      </c>
      <c r="J157" s="150">
        <f t="shared" si="10"/>
        <v>105.6</v>
      </c>
      <c r="K157" s="151"/>
      <c r="L157" s="27"/>
      <c r="M157" s="152" t="s">
        <v>1</v>
      </c>
      <c r="N157" s="153" t="s">
        <v>42</v>
      </c>
      <c r="O157" s="154">
        <v>0</v>
      </c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6" t="s">
        <v>149</v>
      </c>
      <c r="AT157" s="156" t="s">
        <v>145</v>
      </c>
      <c r="AU157" s="156" t="s">
        <v>150</v>
      </c>
      <c r="AY157" s="14" t="s">
        <v>142</v>
      </c>
      <c r="BE157" s="157">
        <f t="shared" si="14"/>
        <v>0</v>
      </c>
      <c r="BF157" s="157">
        <f t="shared" si="15"/>
        <v>105.6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150</v>
      </c>
      <c r="BK157" s="157">
        <f t="shared" si="19"/>
        <v>105.6</v>
      </c>
      <c r="BL157" s="14" t="s">
        <v>149</v>
      </c>
      <c r="BM157" s="156" t="s">
        <v>214</v>
      </c>
    </row>
    <row r="158" spans="1:65" s="2" customFormat="1" ht="21.75" customHeight="1">
      <c r="A158" s="26"/>
      <c r="B158" s="144"/>
      <c r="C158" s="145" t="s">
        <v>478</v>
      </c>
      <c r="D158" s="176" t="s">
        <v>145</v>
      </c>
      <c r="E158" s="146" t="s">
        <v>1224</v>
      </c>
      <c r="F158" s="147" t="s">
        <v>1225</v>
      </c>
      <c r="G158" s="148" t="s">
        <v>303</v>
      </c>
      <c r="H158" s="149">
        <v>-1</v>
      </c>
      <c r="I158" s="150">
        <v>52.8</v>
      </c>
      <c r="J158" s="150">
        <f t="shared" si="10"/>
        <v>-52.8</v>
      </c>
      <c r="K158" s="151"/>
      <c r="L158" s="27"/>
      <c r="M158" s="152" t="s">
        <v>1</v>
      </c>
      <c r="N158" s="153" t="s">
        <v>42</v>
      </c>
      <c r="O158" s="154">
        <v>0</v>
      </c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6" t="s">
        <v>149</v>
      </c>
      <c r="AT158" s="156" t="s">
        <v>145</v>
      </c>
      <c r="AU158" s="156" t="s">
        <v>150</v>
      </c>
      <c r="AY158" s="14" t="s">
        <v>142</v>
      </c>
      <c r="BE158" s="157">
        <f t="shared" si="14"/>
        <v>0</v>
      </c>
      <c r="BF158" s="157">
        <f t="shared" si="15"/>
        <v>-52.8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4" t="s">
        <v>150</v>
      </c>
      <c r="BK158" s="157">
        <f t="shared" si="19"/>
        <v>-52.8</v>
      </c>
      <c r="BL158" s="14" t="s">
        <v>149</v>
      </c>
      <c r="BM158" s="156" t="s">
        <v>1226</v>
      </c>
    </row>
    <row r="159" spans="1:65" s="2" customFormat="1" ht="24.2" customHeight="1">
      <c r="A159" s="26"/>
      <c r="B159" s="144"/>
      <c r="C159" s="145" t="s">
        <v>178</v>
      </c>
      <c r="D159" s="145" t="s">
        <v>145</v>
      </c>
      <c r="E159" s="146" t="s">
        <v>1227</v>
      </c>
      <c r="F159" s="147" t="s">
        <v>1228</v>
      </c>
      <c r="G159" s="148" t="s">
        <v>303</v>
      </c>
      <c r="H159" s="149">
        <v>1</v>
      </c>
      <c r="I159" s="150">
        <v>22</v>
      </c>
      <c r="J159" s="150">
        <f t="shared" si="10"/>
        <v>22</v>
      </c>
      <c r="K159" s="151"/>
      <c r="L159" s="27"/>
      <c r="M159" s="152" t="s">
        <v>1</v>
      </c>
      <c r="N159" s="153" t="s">
        <v>42</v>
      </c>
      <c r="O159" s="154">
        <v>0</v>
      </c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6" t="s">
        <v>149</v>
      </c>
      <c r="AT159" s="156" t="s">
        <v>145</v>
      </c>
      <c r="AU159" s="156" t="s">
        <v>150</v>
      </c>
      <c r="AY159" s="14" t="s">
        <v>142</v>
      </c>
      <c r="BE159" s="157">
        <f t="shared" si="14"/>
        <v>0</v>
      </c>
      <c r="BF159" s="157">
        <f t="shared" si="15"/>
        <v>22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4" t="s">
        <v>150</v>
      </c>
      <c r="BK159" s="157">
        <f t="shared" si="19"/>
        <v>22</v>
      </c>
      <c r="BL159" s="14" t="s">
        <v>149</v>
      </c>
      <c r="BM159" s="156" t="s">
        <v>218</v>
      </c>
    </row>
    <row r="160" spans="1:65" s="2" customFormat="1" ht="16.5" customHeight="1">
      <c r="A160" s="26"/>
      <c r="B160" s="144"/>
      <c r="C160" s="162" t="s">
        <v>219</v>
      </c>
      <c r="D160" s="162" t="s">
        <v>281</v>
      </c>
      <c r="E160" s="163" t="s">
        <v>1229</v>
      </c>
      <c r="F160" s="164" t="s">
        <v>1230</v>
      </c>
      <c r="G160" s="165" t="s">
        <v>303</v>
      </c>
      <c r="H160" s="166">
        <v>1</v>
      </c>
      <c r="I160" s="167">
        <v>26.4</v>
      </c>
      <c r="J160" s="167">
        <f t="shared" si="10"/>
        <v>26.4</v>
      </c>
      <c r="K160" s="168"/>
      <c r="L160" s="169"/>
      <c r="M160" s="170" t="s">
        <v>1</v>
      </c>
      <c r="N160" s="171" t="s">
        <v>42</v>
      </c>
      <c r="O160" s="154">
        <v>0</v>
      </c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6" t="s">
        <v>160</v>
      </c>
      <c r="AT160" s="156" t="s">
        <v>281</v>
      </c>
      <c r="AU160" s="156" t="s">
        <v>150</v>
      </c>
      <c r="AY160" s="14" t="s">
        <v>142</v>
      </c>
      <c r="BE160" s="157">
        <f t="shared" si="14"/>
        <v>0</v>
      </c>
      <c r="BF160" s="157">
        <f t="shared" si="15"/>
        <v>26.4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4" t="s">
        <v>150</v>
      </c>
      <c r="BK160" s="157">
        <f t="shared" si="19"/>
        <v>26.4</v>
      </c>
      <c r="BL160" s="14" t="s">
        <v>149</v>
      </c>
      <c r="BM160" s="156" t="s">
        <v>222</v>
      </c>
    </row>
    <row r="161" spans="1:65" s="2" customFormat="1" ht="24.2" customHeight="1">
      <c r="A161" s="26"/>
      <c r="B161" s="144"/>
      <c r="C161" s="145" t="s">
        <v>7</v>
      </c>
      <c r="D161" s="145" t="s">
        <v>145</v>
      </c>
      <c r="E161" s="146" t="s">
        <v>1231</v>
      </c>
      <c r="F161" s="147" t="s">
        <v>1232</v>
      </c>
      <c r="G161" s="148" t="s">
        <v>303</v>
      </c>
      <c r="H161" s="149">
        <v>1</v>
      </c>
      <c r="I161" s="150">
        <v>55</v>
      </c>
      <c r="J161" s="150">
        <f t="shared" si="10"/>
        <v>55</v>
      </c>
      <c r="K161" s="151"/>
      <c r="L161" s="27"/>
      <c r="M161" s="152" t="s">
        <v>1</v>
      </c>
      <c r="N161" s="153" t="s">
        <v>42</v>
      </c>
      <c r="O161" s="154">
        <v>0</v>
      </c>
      <c r="P161" s="154">
        <f t="shared" si="11"/>
        <v>0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6" t="s">
        <v>149</v>
      </c>
      <c r="AT161" s="156" t="s">
        <v>145</v>
      </c>
      <c r="AU161" s="156" t="s">
        <v>150</v>
      </c>
      <c r="AY161" s="14" t="s">
        <v>142</v>
      </c>
      <c r="BE161" s="157">
        <f t="shared" si="14"/>
        <v>0</v>
      </c>
      <c r="BF161" s="157">
        <f t="shared" si="15"/>
        <v>55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4" t="s">
        <v>150</v>
      </c>
      <c r="BK161" s="157">
        <f t="shared" si="19"/>
        <v>55</v>
      </c>
      <c r="BL161" s="14" t="s">
        <v>149</v>
      </c>
      <c r="BM161" s="156" t="s">
        <v>228</v>
      </c>
    </row>
    <row r="162" spans="1:65" s="2" customFormat="1" ht="24.2" customHeight="1">
      <c r="A162" s="26"/>
      <c r="B162" s="144"/>
      <c r="C162" s="162" t="s">
        <v>297</v>
      </c>
      <c r="D162" s="162" t="s">
        <v>281</v>
      </c>
      <c r="E162" s="163" t="s">
        <v>1233</v>
      </c>
      <c r="F162" s="164" t="s">
        <v>1234</v>
      </c>
      <c r="G162" s="165" t="s">
        <v>303</v>
      </c>
      <c r="H162" s="166">
        <v>1</v>
      </c>
      <c r="I162" s="167">
        <v>121</v>
      </c>
      <c r="J162" s="167">
        <f t="shared" si="10"/>
        <v>121</v>
      </c>
      <c r="K162" s="168"/>
      <c r="L162" s="169"/>
      <c r="M162" s="170" t="s">
        <v>1</v>
      </c>
      <c r="N162" s="171" t="s">
        <v>42</v>
      </c>
      <c r="O162" s="154">
        <v>0</v>
      </c>
      <c r="P162" s="154">
        <f t="shared" si="11"/>
        <v>0</v>
      </c>
      <c r="Q162" s="154">
        <v>0</v>
      </c>
      <c r="R162" s="154">
        <f t="shared" si="12"/>
        <v>0</v>
      </c>
      <c r="S162" s="154">
        <v>0</v>
      </c>
      <c r="T162" s="155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6" t="s">
        <v>160</v>
      </c>
      <c r="AT162" s="156" t="s">
        <v>281</v>
      </c>
      <c r="AU162" s="156" t="s">
        <v>150</v>
      </c>
      <c r="AY162" s="14" t="s">
        <v>142</v>
      </c>
      <c r="BE162" s="157">
        <f t="shared" si="14"/>
        <v>0</v>
      </c>
      <c r="BF162" s="157">
        <f t="shared" si="15"/>
        <v>121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4" t="s">
        <v>150</v>
      </c>
      <c r="BK162" s="157">
        <f t="shared" si="19"/>
        <v>121</v>
      </c>
      <c r="BL162" s="14" t="s">
        <v>149</v>
      </c>
      <c r="BM162" s="156" t="s">
        <v>300</v>
      </c>
    </row>
    <row r="163" spans="1:65" s="2" customFormat="1" ht="24.2" customHeight="1">
      <c r="A163" s="26"/>
      <c r="B163" s="144"/>
      <c r="C163" s="162" t="s">
        <v>311</v>
      </c>
      <c r="D163" s="177" t="s">
        <v>281</v>
      </c>
      <c r="E163" s="163" t="s">
        <v>1233</v>
      </c>
      <c r="F163" s="164" t="s">
        <v>1234</v>
      </c>
      <c r="G163" s="165" t="s">
        <v>303</v>
      </c>
      <c r="H163" s="166">
        <v>-1</v>
      </c>
      <c r="I163" s="167">
        <v>121</v>
      </c>
      <c r="J163" s="167">
        <f t="shared" si="10"/>
        <v>-121</v>
      </c>
      <c r="K163" s="168"/>
      <c r="L163" s="169"/>
      <c r="M163" s="170" t="s">
        <v>1</v>
      </c>
      <c r="N163" s="171" t="s">
        <v>42</v>
      </c>
      <c r="O163" s="154">
        <v>0</v>
      </c>
      <c r="P163" s="154">
        <f t="shared" si="11"/>
        <v>0</v>
      </c>
      <c r="Q163" s="154">
        <v>0</v>
      </c>
      <c r="R163" s="154">
        <f t="shared" si="12"/>
        <v>0</v>
      </c>
      <c r="S163" s="154">
        <v>0</v>
      </c>
      <c r="T163" s="155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6" t="s">
        <v>160</v>
      </c>
      <c r="AT163" s="156" t="s">
        <v>281</v>
      </c>
      <c r="AU163" s="156" t="s">
        <v>150</v>
      </c>
      <c r="AY163" s="14" t="s">
        <v>142</v>
      </c>
      <c r="BE163" s="157">
        <f t="shared" si="14"/>
        <v>0</v>
      </c>
      <c r="BF163" s="157">
        <f t="shared" si="15"/>
        <v>-121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4" t="s">
        <v>150</v>
      </c>
      <c r="BK163" s="157">
        <f t="shared" si="19"/>
        <v>-121</v>
      </c>
      <c r="BL163" s="14" t="s">
        <v>149</v>
      </c>
      <c r="BM163" s="156" t="s">
        <v>1235</v>
      </c>
    </row>
    <row r="164" spans="1:65" s="2" customFormat="1" ht="24.2" customHeight="1">
      <c r="A164" s="26"/>
      <c r="B164" s="144"/>
      <c r="C164" s="145" t="s">
        <v>184</v>
      </c>
      <c r="D164" s="145" t="s">
        <v>145</v>
      </c>
      <c r="E164" s="146" t="s">
        <v>1236</v>
      </c>
      <c r="F164" s="147" t="s">
        <v>1237</v>
      </c>
      <c r="G164" s="148" t="s">
        <v>217</v>
      </c>
      <c r="H164" s="149">
        <v>128.30000000000001</v>
      </c>
      <c r="I164" s="150">
        <v>2.2000000000000002</v>
      </c>
      <c r="J164" s="150">
        <f t="shared" si="10"/>
        <v>282.26</v>
      </c>
      <c r="K164" s="151"/>
      <c r="L164" s="27"/>
      <c r="M164" s="152" t="s">
        <v>1</v>
      </c>
      <c r="N164" s="153" t="s">
        <v>42</v>
      </c>
      <c r="O164" s="154">
        <v>0</v>
      </c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6" t="s">
        <v>149</v>
      </c>
      <c r="AT164" s="156" t="s">
        <v>145</v>
      </c>
      <c r="AU164" s="156" t="s">
        <v>150</v>
      </c>
      <c r="AY164" s="14" t="s">
        <v>142</v>
      </c>
      <c r="BE164" s="157">
        <f t="shared" si="14"/>
        <v>0</v>
      </c>
      <c r="BF164" s="157">
        <f t="shared" si="15"/>
        <v>282.26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4" t="s">
        <v>150</v>
      </c>
      <c r="BK164" s="157">
        <f t="shared" si="19"/>
        <v>282.26</v>
      </c>
      <c r="BL164" s="14" t="s">
        <v>149</v>
      </c>
      <c r="BM164" s="156" t="s">
        <v>304</v>
      </c>
    </row>
    <row r="165" spans="1:65" s="2" customFormat="1" ht="24.2" customHeight="1">
      <c r="A165" s="26"/>
      <c r="B165" s="144"/>
      <c r="C165" s="145" t="s">
        <v>485</v>
      </c>
      <c r="D165" s="176" t="s">
        <v>145</v>
      </c>
      <c r="E165" s="146" t="s">
        <v>1236</v>
      </c>
      <c r="F165" s="147" t="s">
        <v>1237</v>
      </c>
      <c r="G165" s="148" t="s">
        <v>217</v>
      </c>
      <c r="H165" s="149">
        <v>-47.3</v>
      </c>
      <c r="I165" s="150">
        <v>2.2000000000000002</v>
      </c>
      <c r="J165" s="150">
        <f t="shared" si="10"/>
        <v>-104.06</v>
      </c>
      <c r="K165" s="151"/>
      <c r="L165" s="27"/>
      <c r="M165" s="152" t="s">
        <v>1</v>
      </c>
      <c r="N165" s="153" t="s">
        <v>42</v>
      </c>
      <c r="O165" s="154">
        <v>0</v>
      </c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6" t="s">
        <v>149</v>
      </c>
      <c r="AT165" s="156" t="s">
        <v>145</v>
      </c>
      <c r="AU165" s="156" t="s">
        <v>150</v>
      </c>
      <c r="AY165" s="14" t="s">
        <v>142</v>
      </c>
      <c r="BE165" s="157">
        <f t="shared" si="14"/>
        <v>0</v>
      </c>
      <c r="BF165" s="157">
        <f t="shared" si="15"/>
        <v>-104.06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4" t="s">
        <v>150</v>
      </c>
      <c r="BK165" s="157">
        <f t="shared" si="19"/>
        <v>-104.06</v>
      </c>
      <c r="BL165" s="14" t="s">
        <v>149</v>
      </c>
      <c r="BM165" s="156" t="s">
        <v>1238</v>
      </c>
    </row>
    <row r="166" spans="1:65" s="2" customFormat="1" ht="24.2" customHeight="1">
      <c r="A166" s="26"/>
      <c r="B166" s="144"/>
      <c r="C166" s="145" t="s">
        <v>305</v>
      </c>
      <c r="D166" s="145" t="s">
        <v>145</v>
      </c>
      <c r="E166" s="146" t="s">
        <v>1239</v>
      </c>
      <c r="F166" s="147" t="s">
        <v>1240</v>
      </c>
      <c r="G166" s="148" t="s">
        <v>217</v>
      </c>
      <c r="H166" s="149">
        <v>128.30000000000001</v>
      </c>
      <c r="I166" s="150">
        <v>1.1000000000000001</v>
      </c>
      <c r="J166" s="150">
        <f t="shared" si="10"/>
        <v>141.13</v>
      </c>
      <c r="K166" s="151"/>
      <c r="L166" s="27"/>
      <c r="M166" s="152" t="s">
        <v>1</v>
      </c>
      <c r="N166" s="153" t="s">
        <v>42</v>
      </c>
      <c r="O166" s="154">
        <v>0</v>
      </c>
      <c r="P166" s="154">
        <f t="shared" si="11"/>
        <v>0</v>
      </c>
      <c r="Q166" s="154">
        <v>0</v>
      </c>
      <c r="R166" s="154">
        <f t="shared" si="12"/>
        <v>0</v>
      </c>
      <c r="S166" s="154">
        <v>0</v>
      </c>
      <c r="T166" s="155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6" t="s">
        <v>149</v>
      </c>
      <c r="AT166" s="156" t="s">
        <v>145</v>
      </c>
      <c r="AU166" s="156" t="s">
        <v>150</v>
      </c>
      <c r="AY166" s="14" t="s">
        <v>142</v>
      </c>
      <c r="BE166" s="157">
        <f t="shared" si="14"/>
        <v>0</v>
      </c>
      <c r="BF166" s="157">
        <f t="shared" si="15"/>
        <v>141.13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4" t="s">
        <v>150</v>
      </c>
      <c r="BK166" s="157">
        <f t="shared" si="19"/>
        <v>141.13</v>
      </c>
      <c r="BL166" s="14" t="s">
        <v>149</v>
      </c>
      <c r="BM166" s="156" t="s">
        <v>308</v>
      </c>
    </row>
    <row r="167" spans="1:65" s="2" customFormat="1" ht="24.2" customHeight="1">
      <c r="A167" s="26"/>
      <c r="B167" s="144"/>
      <c r="C167" s="145" t="s">
        <v>315</v>
      </c>
      <c r="D167" s="176" t="s">
        <v>145</v>
      </c>
      <c r="E167" s="146" t="s">
        <v>1239</v>
      </c>
      <c r="F167" s="147" t="s">
        <v>1240</v>
      </c>
      <c r="G167" s="148" t="s">
        <v>217</v>
      </c>
      <c r="H167" s="149">
        <v>-47.3</v>
      </c>
      <c r="I167" s="150">
        <v>1.1000000000000001</v>
      </c>
      <c r="J167" s="150">
        <f t="shared" si="10"/>
        <v>-52.03</v>
      </c>
      <c r="K167" s="151"/>
      <c r="L167" s="27"/>
      <c r="M167" s="152" t="s">
        <v>1</v>
      </c>
      <c r="N167" s="153" t="s">
        <v>42</v>
      </c>
      <c r="O167" s="154">
        <v>0</v>
      </c>
      <c r="P167" s="154">
        <f t="shared" si="11"/>
        <v>0</v>
      </c>
      <c r="Q167" s="154">
        <v>0</v>
      </c>
      <c r="R167" s="154">
        <f t="shared" si="12"/>
        <v>0</v>
      </c>
      <c r="S167" s="154">
        <v>0</v>
      </c>
      <c r="T167" s="155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6" t="s">
        <v>149</v>
      </c>
      <c r="AT167" s="156" t="s">
        <v>145</v>
      </c>
      <c r="AU167" s="156" t="s">
        <v>150</v>
      </c>
      <c r="AY167" s="14" t="s">
        <v>142</v>
      </c>
      <c r="BE167" s="157">
        <f t="shared" si="14"/>
        <v>0</v>
      </c>
      <c r="BF167" s="157">
        <f t="shared" si="15"/>
        <v>-52.03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4" t="s">
        <v>150</v>
      </c>
      <c r="BK167" s="157">
        <f t="shared" si="19"/>
        <v>-52.03</v>
      </c>
      <c r="BL167" s="14" t="s">
        <v>149</v>
      </c>
      <c r="BM167" s="156" t="s">
        <v>1241</v>
      </c>
    </row>
    <row r="168" spans="1:65" s="2" customFormat="1" ht="24.2" customHeight="1">
      <c r="A168" s="26"/>
      <c r="B168" s="144"/>
      <c r="C168" s="145" t="s">
        <v>187</v>
      </c>
      <c r="D168" s="145" t="s">
        <v>145</v>
      </c>
      <c r="E168" s="146" t="s">
        <v>1242</v>
      </c>
      <c r="F168" s="147" t="s">
        <v>1243</v>
      </c>
      <c r="G168" s="148" t="s">
        <v>303</v>
      </c>
      <c r="H168" s="149">
        <v>1</v>
      </c>
      <c r="I168" s="150">
        <v>77</v>
      </c>
      <c r="J168" s="150">
        <f t="shared" si="10"/>
        <v>77</v>
      </c>
      <c r="K168" s="151"/>
      <c r="L168" s="27"/>
      <c r="M168" s="152" t="s">
        <v>1</v>
      </c>
      <c r="N168" s="153" t="s">
        <v>42</v>
      </c>
      <c r="O168" s="154">
        <v>0</v>
      </c>
      <c r="P168" s="154">
        <f t="shared" si="11"/>
        <v>0</v>
      </c>
      <c r="Q168" s="154">
        <v>0</v>
      </c>
      <c r="R168" s="154">
        <f t="shared" si="12"/>
        <v>0</v>
      </c>
      <c r="S168" s="154">
        <v>0</v>
      </c>
      <c r="T168" s="155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6" t="s">
        <v>149</v>
      </c>
      <c r="AT168" s="156" t="s">
        <v>145</v>
      </c>
      <c r="AU168" s="156" t="s">
        <v>150</v>
      </c>
      <c r="AY168" s="14" t="s">
        <v>142</v>
      </c>
      <c r="BE168" s="157">
        <f t="shared" si="14"/>
        <v>0</v>
      </c>
      <c r="BF168" s="157">
        <f t="shared" si="15"/>
        <v>77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4" t="s">
        <v>150</v>
      </c>
      <c r="BK168" s="157">
        <f t="shared" si="19"/>
        <v>77</v>
      </c>
      <c r="BL168" s="14" t="s">
        <v>149</v>
      </c>
      <c r="BM168" s="156" t="s">
        <v>311</v>
      </c>
    </row>
    <row r="169" spans="1:65" s="2" customFormat="1" ht="37.9" customHeight="1">
      <c r="A169" s="26"/>
      <c r="B169" s="144"/>
      <c r="C169" s="162" t="s">
        <v>312</v>
      </c>
      <c r="D169" s="162" t="s">
        <v>281</v>
      </c>
      <c r="E169" s="163" t="s">
        <v>1244</v>
      </c>
      <c r="F169" s="164" t="s">
        <v>1245</v>
      </c>
      <c r="G169" s="165" t="s">
        <v>303</v>
      </c>
      <c r="H169" s="166">
        <v>1</v>
      </c>
      <c r="I169" s="167">
        <v>1760</v>
      </c>
      <c r="J169" s="167">
        <f t="shared" si="10"/>
        <v>1760</v>
      </c>
      <c r="K169" s="168"/>
      <c r="L169" s="169"/>
      <c r="M169" s="170" t="s">
        <v>1</v>
      </c>
      <c r="N169" s="171" t="s">
        <v>42</v>
      </c>
      <c r="O169" s="154">
        <v>0</v>
      </c>
      <c r="P169" s="154">
        <f t="shared" si="11"/>
        <v>0</v>
      </c>
      <c r="Q169" s="154">
        <v>0</v>
      </c>
      <c r="R169" s="154">
        <f t="shared" si="12"/>
        <v>0</v>
      </c>
      <c r="S169" s="154">
        <v>0</v>
      </c>
      <c r="T169" s="155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6" t="s">
        <v>160</v>
      </c>
      <c r="AT169" s="156" t="s">
        <v>281</v>
      </c>
      <c r="AU169" s="156" t="s">
        <v>150</v>
      </c>
      <c r="AY169" s="14" t="s">
        <v>142</v>
      </c>
      <c r="BE169" s="157">
        <f t="shared" si="14"/>
        <v>0</v>
      </c>
      <c r="BF169" s="157">
        <f t="shared" si="15"/>
        <v>1760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4" t="s">
        <v>150</v>
      </c>
      <c r="BK169" s="157">
        <f t="shared" si="19"/>
        <v>1760</v>
      </c>
      <c r="BL169" s="14" t="s">
        <v>149</v>
      </c>
      <c r="BM169" s="156" t="s">
        <v>315</v>
      </c>
    </row>
    <row r="170" spans="1:65" s="2" customFormat="1" ht="16.5" customHeight="1">
      <c r="A170" s="26"/>
      <c r="B170" s="144"/>
      <c r="C170" s="145" t="s">
        <v>196</v>
      </c>
      <c r="D170" s="145" t="s">
        <v>145</v>
      </c>
      <c r="E170" s="146" t="s">
        <v>1246</v>
      </c>
      <c r="F170" s="147" t="s">
        <v>1247</v>
      </c>
      <c r="G170" s="148" t="s">
        <v>303</v>
      </c>
      <c r="H170" s="149">
        <v>1</v>
      </c>
      <c r="I170" s="150">
        <v>22</v>
      </c>
      <c r="J170" s="150">
        <f t="shared" si="10"/>
        <v>22</v>
      </c>
      <c r="K170" s="151"/>
      <c r="L170" s="27"/>
      <c r="M170" s="152" t="s">
        <v>1</v>
      </c>
      <c r="N170" s="153" t="s">
        <v>42</v>
      </c>
      <c r="O170" s="154">
        <v>0</v>
      </c>
      <c r="P170" s="154">
        <f t="shared" si="11"/>
        <v>0</v>
      </c>
      <c r="Q170" s="154">
        <v>0</v>
      </c>
      <c r="R170" s="154">
        <f t="shared" si="12"/>
        <v>0</v>
      </c>
      <c r="S170" s="154">
        <v>0</v>
      </c>
      <c r="T170" s="155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6" t="s">
        <v>149</v>
      </c>
      <c r="AT170" s="156" t="s">
        <v>145</v>
      </c>
      <c r="AU170" s="156" t="s">
        <v>150</v>
      </c>
      <c r="AY170" s="14" t="s">
        <v>142</v>
      </c>
      <c r="BE170" s="157">
        <f t="shared" si="14"/>
        <v>0</v>
      </c>
      <c r="BF170" s="157">
        <f t="shared" si="15"/>
        <v>22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4" t="s">
        <v>150</v>
      </c>
      <c r="BK170" s="157">
        <f t="shared" si="19"/>
        <v>22</v>
      </c>
      <c r="BL170" s="14" t="s">
        <v>149</v>
      </c>
      <c r="BM170" s="156" t="s">
        <v>318</v>
      </c>
    </row>
    <row r="171" spans="1:65" s="2" customFormat="1" ht="16.5" customHeight="1">
      <c r="A171" s="26"/>
      <c r="B171" s="144"/>
      <c r="C171" s="162" t="s">
        <v>319</v>
      </c>
      <c r="D171" s="162" t="s">
        <v>281</v>
      </c>
      <c r="E171" s="163" t="s">
        <v>1248</v>
      </c>
      <c r="F171" s="164" t="s">
        <v>1249</v>
      </c>
      <c r="G171" s="165" t="s">
        <v>303</v>
      </c>
      <c r="H171" s="166">
        <v>1</v>
      </c>
      <c r="I171" s="167">
        <v>25.3</v>
      </c>
      <c r="J171" s="167">
        <f t="shared" si="10"/>
        <v>25.3</v>
      </c>
      <c r="K171" s="168"/>
      <c r="L171" s="169"/>
      <c r="M171" s="170" t="s">
        <v>1</v>
      </c>
      <c r="N171" s="171" t="s">
        <v>42</v>
      </c>
      <c r="O171" s="154">
        <v>0</v>
      </c>
      <c r="P171" s="154">
        <f t="shared" si="11"/>
        <v>0</v>
      </c>
      <c r="Q171" s="154">
        <v>0</v>
      </c>
      <c r="R171" s="154">
        <f t="shared" si="12"/>
        <v>0</v>
      </c>
      <c r="S171" s="154">
        <v>0</v>
      </c>
      <c r="T171" s="155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6" t="s">
        <v>160</v>
      </c>
      <c r="AT171" s="156" t="s">
        <v>281</v>
      </c>
      <c r="AU171" s="156" t="s">
        <v>150</v>
      </c>
      <c r="AY171" s="14" t="s">
        <v>142</v>
      </c>
      <c r="BE171" s="157">
        <f t="shared" si="14"/>
        <v>0</v>
      </c>
      <c r="BF171" s="157">
        <f t="shared" si="15"/>
        <v>25.3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4" t="s">
        <v>150</v>
      </c>
      <c r="BK171" s="157">
        <f t="shared" si="19"/>
        <v>25.3</v>
      </c>
      <c r="BL171" s="14" t="s">
        <v>149</v>
      </c>
      <c r="BM171" s="156" t="s">
        <v>322</v>
      </c>
    </row>
    <row r="172" spans="1:65" s="2" customFormat="1" ht="16.5" customHeight="1">
      <c r="A172" s="26"/>
      <c r="B172" s="144"/>
      <c r="C172" s="145" t="s">
        <v>199</v>
      </c>
      <c r="D172" s="145" t="s">
        <v>145</v>
      </c>
      <c r="E172" s="146" t="s">
        <v>1250</v>
      </c>
      <c r="F172" s="147" t="s">
        <v>1251</v>
      </c>
      <c r="G172" s="148" t="s">
        <v>303</v>
      </c>
      <c r="H172" s="149">
        <v>1</v>
      </c>
      <c r="I172" s="150">
        <v>38.5</v>
      </c>
      <c r="J172" s="150">
        <f t="shared" si="10"/>
        <v>38.5</v>
      </c>
      <c r="K172" s="151"/>
      <c r="L172" s="27"/>
      <c r="M172" s="152" t="s">
        <v>1</v>
      </c>
      <c r="N172" s="153" t="s">
        <v>42</v>
      </c>
      <c r="O172" s="154">
        <v>0</v>
      </c>
      <c r="P172" s="154">
        <f t="shared" si="11"/>
        <v>0</v>
      </c>
      <c r="Q172" s="154">
        <v>0</v>
      </c>
      <c r="R172" s="154">
        <f t="shared" si="12"/>
        <v>0</v>
      </c>
      <c r="S172" s="154">
        <v>0</v>
      </c>
      <c r="T172" s="155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6" t="s">
        <v>149</v>
      </c>
      <c r="AT172" s="156" t="s">
        <v>145</v>
      </c>
      <c r="AU172" s="156" t="s">
        <v>150</v>
      </c>
      <c r="AY172" s="14" t="s">
        <v>142</v>
      </c>
      <c r="BE172" s="157">
        <f t="shared" si="14"/>
        <v>0</v>
      </c>
      <c r="BF172" s="157">
        <f t="shared" si="15"/>
        <v>38.5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4" t="s">
        <v>150</v>
      </c>
      <c r="BK172" s="157">
        <f t="shared" si="19"/>
        <v>38.5</v>
      </c>
      <c r="BL172" s="14" t="s">
        <v>149</v>
      </c>
      <c r="BM172" s="156" t="s">
        <v>343</v>
      </c>
    </row>
    <row r="173" spans="1:65" s="2" customFormat="1" ht="16.5" customHeight="1">
      <c r="A173" s="26"/>
      <c r="B173" s="144"/>
      <c r="C173" s="162" t="s">
        <v>344</v>
      </c>
      <c r="D173" s="162" t="s">
        <v>281</v>
      </c>
      <c r="E173" s="163" t="s">
        <v>1252</v>
      </c>
      <c r="F173" s="164" t="s">
        <v>1253</v>
      </c>
      <c r="G173" s="165" t="s">
        <v>303</v>
      </c>
      <c r="H173" s="166">
        <v>1</v>
      </c>
      <c r="I173" s="167">
        <v>275</v>
      </c>
      <c r="J173" s="167">
        <f t="shared" si="10"/>
        <v>275</v>
      </c>
      <c r="K173" s="168"/>
      <c r="L173" s="169"/>
      <c r="M173" s="170" t="s">
        <v>1</v>
      </c>
      <c r="N173" s="171" t="s">
        <v>42</v>
      </c>
      <c r="O173" s="154">
        <v>0</v>
      </c>
      <c r="P173" s="154">
        <f t="shared" si="11"/>
        <v>0</v>
      </c>
      <c r="Q173" s="154">
        <v>0</v>
      </c>
      <c r="R173" s="154">
        <f t="shared" si="12"/>
        <v>0</v>
      </c>
      <c r="S173" s="154">
        <v>0</v>
      </c>
      <c r="T173" s="155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6" t="s">
        <v>160</v>
      </c>
      <c r="AT173" s="156" t="s">
        <v>281</v>
      </c>
      <c r="AU173" s="156" t="s">
        <v>150</v>
      </c>
      <c r="AY173" s="14" t="s">
        <v>142</v>
      </c>
      <c r="BE173" s="157">
        <f t="shared" si="14"/>
        <v>0</v>
      </c>
      <c r="BF173" s="157">
        <f t="shared" si="15"/>
        <v>275</v>
      </c>
      <c r="BG173" s="157">
        <f t="shared" si="16"/>
        <v>0</v>
      </c>
      <c r="BH173" s="157">
        <f t="shared" si="17"/>
        <v>0</v>
      </c>
      <c r="BI173" s="157">
        <f t="shared" si="18"/>
        <v>0</v>
      </c>
      <c r="BJ173" s="14" t="s">
        <v>150</v>
      </c>
      <c r="BK173" s="157">
        <f t="shared" si="19"/>
        <v>275</v>
      </c>
      <c r="BL173" s="14" t="s">
        <v>149</v>
      </c>
      <c r="BM173" s="156" t="s">
        <v>347</v>
      </c>
    </row>
    <row r="174" spans="1:65" s="12" customFormat="1" ht="22.9" customHeight="1">
      <c r="B174" s="132"/>
      <c r="D174" s="133" t="s">
        <v>75</v>
      </c>
      <c r="E174" s="142" t="s">
        <v>514</v>
      </c>
      <c r="F174" s="142" t="s">
        <v>515</v>
      </c>
      <c r="J174" s="143">
        <f>BK174</f>
        <v>164.73</v>
      </c>
      <c r="L174" s="132"/>
      <c r="M174" s="136"/>
      <c r="N174" s="137"/>
      <c r="O174" s="137"/>
      <c r="P174" s="138">
        <f>P175</f>
        <v>0</v>
      </c>
      <c r="Q174" s="137"/>
      <c r="R174" s="138">
        <f>R175</f>
        <v>0</v>
      </c>
      <c r="S174" s="137"/>
      <c r="T174" s="139">
        <f>T175</f>
        <v>0</v>
      </c>
      <c r="AR174" s="133" t="s">
        <v>84</v>
      </c>
      <c r="AT174" s="140" t="s">
        <v>75</v>
      </c>
      <c r="AU174" s="140" t="s">
        <v>84</v>
      </c>
      <c r="AY174" s="133" t="s">
        <v>142</v>
      </c>
      <c r="BK174" s="141">
        <f>BK175</f>
        <v>164.73</v>
      </c>
    </row>
    <row r="175" spans="1:65" s="2" customFormat="1" ht="33" customHeight="1">
      <c r="A175" s="26"/>
      <c r="B175" s="144"/>
      <c r="C175" s="145" t="s">
        <v>203</v>
      </c>
      <c r="D175" s="145" t="s">
        <v>145</v>
      </c>
      <c r="E175" s="146" t="s">
        <v>1019</v>
      </c>
      <c r="F175" s="147" t="s">
        <v>1020</v>
      </c>
      <c r="G175" s="148" t="s">
        <v>167</v>
      </c>
      <c r="H175" s="149">
        <v>5.99</v>
      </c>
      <c r="I175" s="150">
        <v>27.5</v>
      </c>
      <c r="J175" s="150">
        <f>ROUND(I175*H175,2)</f>
        <v>164.73</v>
      </c>
      <c r="K175" s="151"/>
      <c r="L175" s="27"/>
      <c r="M175" s="152" t="s">
        <v>1</v>
      </c>
      <c r="N175" s="153" t="s">
        <v>42</v>
      </c>
      <c r="O175" s="154">
        <v>0</v>
      </c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6" t="s">
        <v>149</v>
      </c>
      <c r="AT175" s="156" t="s">
        <v>145</v>
      </c>
      <c r="AU175" s="156" t="s">
        <v>150</v>
      </c>
      <c r="AY175" s="14" t="s">
        <v>142</v>
      </c>
      <c r="BE175" s="157">
        <f>IF(N175="základná",J175,0)</f>
        <v>0</v>
      </c>
      <c r="BF175" s="157">
        <f>IF(N175="znížená",J175,0)</f>
        <v>164.73</v>
      </c>
      <c r="BG175" s="157">
        <f>IF(N175="zákl. prenesená",J175,0)</f>
        <v>0</v>
      </c>
      <c r="BH175" s="157">
        <f>IF(N175="zníž. prenesená",J175,0)</f>
        <v>0</v>
      </c>
      <c r="BI175" s="157">
        <f>IF(N175="nulová",J175,0)</f>
        <v>0</v>
      </c>
      <c r="BJ175" s="14" t="s">
        <v>150</v>
      </c>
      <c r="BK175" s="157">
        <f>ROUND(I175*H175,2)</f>
        <v>164.73</v>
      </c>
      <c r="BL175" s="14" t="s">
        <v>149</v>
      </c>
      <c r="BM175" s="156" t="s">
        <v>354</v>
      </c>
    </row>
    <row r="176" spans="1:65" s="12" customFormat="1" ht="25.9" customHeight="1">
      <c r="B176" s="132"/>
      <c r="D176" s="133" t="s">
        <v>75</v>
      </c>
      <c r="E176" s="134" t="s">
        <v>281</v>
      </c>
      <c r="F176" s="134" t="s">
        <v>1123</v>
      </c>
      <c r="J176" s="135">
        <f>BK176</f>
        <v>59.16</v>
      </c>
      <c r="L176" s="132"/>
      <c r="M176" s="136"/>
      <c r="N176" s="137"/>
      <c r="O176" s="137"/>
      <c r="P176" s="138">
        <f>P177+P182</f>
        <v>0</v>
      </c>
      <c r="Q176" s="137"/>
      <c r="R176" s="138">
        <f>R177+R182</f>
        <v>0</v>
      </c>
      <c r="S176" s="137"/>
      <c r="T176" s="139">
        <f>T177+T182</f>
        <v>0</v>
      </c>
      <c r="AR176" s="133" t="s">
        <v>154</v>
      </c>
      <c r="AT176" s="140" t="s">
        <v>75</v>
      </c>
      <c r="AU176" s="140" t="s">
        <v>76</v>
      </c>
      <c r="AY176" s="133" t="s">
        <v>142</v>
      </c>
      <c r="BK176" s="141">
        <f>BK177+BK182</f>
        <v>59.16</v>
      </c>
    </row>
    <row r="177" spans="1:65" s="12" customFormat="1" ht="22.9" customHeight="1">
      <c r="B177" s="132"/>
      <c r="D177" s="133" t="s">
        <v>75</v>
      </c>
      <c r="E177" s="142" t="s">
        <v>1082</v>
      </c>
      <c r="F177" s="142" t="s">
        <v>1083</v>
      </c>
      <c r="J177" s="143">
        <f>BK177</f>
        <v>41.47</v>
      </c>
      <c r="L177" s="132"/>
      <c r="M177" s="136"/>
      <c r="N177" s="137"/>
      <c r="O177" s="137"/>
      <c r="P177" s="138">
        <f>SUM(P178:P181)</f>
        <v>0</v>
      </c>
      <c r="Q177" s="137"/>
      <c r="R177" s="138">
        <f>SUM(R178:R181)</f>
        <v>0</v>
      </c>
      <c r="S177" s="137"/>
      <c r="T177" s="139">
        <f>SUM(T178:T181)</f>
        <v>0</v>
      </c>
      <c r="AR177" s="133" t="s">
        <v>154</v>
      </c>
      <c r="AT177" s="140" t="s">
        <v>75</v>
      </c>
      <c r="AU177" s="140" t="s">
        <v>84</v>
      </c>
      <c r="AY177" s="133" t="s">
        <v>142</v>
      </c>
      <c r="BK177" s="141">
        <f>SUM(BK178:BK181)</f>
        <v>41.47</v>
      </c>
    </row>
    <row r="178" spans="1:65" s="2" customFormat="1" ht="21.75" customHeight="1">
      <c r="A178" s="26"/>
      <c r="B178" s="144"/>
      <c r="C178" s="145" t="s">
        <v>377</v>
      </c>
      <c r="D178" s="145" t="s">
        <v>145</v>
      </c>
      <c r="E178" s="146" t="s">
        <v>1088</v>
      </c>
      <c r="F178" s="147" t="s">
        <v>1089</v>
      </c>
      <c r="G178" s="148" t="s">
        <v>217</v>
      </c>
      <c r="H178" s="149">
        <v>128.30000000000001</v>
      </c>
      <c r="I178" s="150">
        <v>0.55000000000000004</v>
      </c>
      <c r="J178" s="150">
        <f>ROUND(I178*H178,2)</f>
        <v>70.569999999999993</v>
      </c>
      <c r="K178" s="151"/>
      <c r="L178" s="27"/>
      <c r="M178" s="152" t="s">
        <v>1</v>
      </c>
      <c r="N178" s="153" t="s">
        <v>42</v>
      </c>
      <c r="O178" s="154">
        <v>0</v>
      </c>
      <c r="P178" s="154">
        <f>O178*H178</f>
        <v>0</v>
      </c>
      <c r="Q178" s="154">
        <v>0</v>
      </c>
      <c r="R178" s="154">
        <f>Q178*H178</f>
        <v>0</v>
      </c>
      <c r="S178" s="154">
        <v>0</v>
      </c>
      <c r="T178" s="155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6" t="s">
        <v>383</v>
      </c>
      <c r="AT178" s="156" t="s">
        <v>145</v>
      </c>
      <c r="AU178" s="156" t="s">
        <v>150</v>
      </c>
      <c r="AY178" s="14" t="s">
        <v>142</v>
      </c>
      <c r="BE178" s="157">
        <f>IF(N178="základná",J178,0)</f>
        <v>0</v>
      </c>
      <c r="BF178" s="157">
        <f>IF(N178="znížená",J178,0)</f>
        <v>70.569999999999993</v>
      </c>
      <c r="BG178" s="157">
        <f>IF(N178="zákl. prenesená",J178,0)</f>
        <v>0</v>
      </c>
      <c r="BH178" s="157">
        <f>IF(N178="zníž. prenesená",J178,0)</f>
        <v>0</v>
      </c>
      <c r="BI178" s="157">
        <f>IF(N178="nulová",J178,0)</f>
        <v>0</v>
      </c>
      <c r="BJ178" s="14" t="s">
        <v>150</v>
      </c>
      <c r="BK178" s="157">
        <f>ROUND(I178*H178,2)</f>
        <v>70.569999999999993</v>
      </c>
      <c r="BL178" s="14" t="s">
        <v>383</v>
      </c>
      <c r="BM178" s="156" t="s">
        <v>380</v>
      </c>
    </row>
    <row r="179" spans="1:65" s="2" customFormat="1" ht="21.75" customHeight="1">
      <c r="A179" s="26"/>
      <c r="B179" s="144"/>
      <c r="C179" s="145" t="s">
        <v>534</v>
      </c>
      <c r="D179" s="176" t="s">
        <v>145</v>
      </c>
      <c r="E179" s="146" t="s">
        <v>1088</v>
      </c>
      <c r="F179" s="147" t="s">
        <v>1089</v>
      </c>
      <c r="G179" s="148" t="s">
        <v>217</v>
      </c>
      <c r="H179" s="149">
        <v>-99.3</v>
      </c>
      <c r="I179" s="150">
        <v>0.55000000000000004</v>
      </c>
      <c r="J179" s="150">
        <f>ROUND(I179*H179,2)</f>
        <v>-54.62</v>
      </c>
      <c r="K179" s="151"/>
      <c r="L179" s="27"/>
      <c r="M179" s="152" t="s">
        <v>1</v>
      </c>
      <c r="N179" s="153" t="s">
        <v>42</v>
      </c>
      <c r="O179" s="154">
        <v>0</v>
      </c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6" t="s">
        <v>383</v>
      </c>
      <c r="AT179" s="156" t="s">
        <v>145</v>
      </c>
      <c r="AU179" s="156" t="s">
        <v>150</v>
      </c>
      <c r="AY179" s="14" t="s">
        <v>142</v>
      </c>
      <c r="BE179" s="157">
        <f>IF(N179="základná",J179,0)</f>
        <v>0</v>
      </c>
      <c r="BF179" s="157">
        <f>IF(N179="znížená",J179,0)</f>
        <v>-54.62</v>
      </c>
      <c r="BG179" s="157">
        <f>IF(N179="zákl. prenesená",J179,0)</f>
        <v>0</v>
      </c>
      <c r="BH179" s="157">
        <f>IF(N179="zníž. prenesená",J179,0)</f>
        <v>0</v>
      </c>
      <c r="BI179" s="157">
        <f>IF(N179="nulová",J179,0)</f>
        <v>0</v>
      </c>
      <c r="BJ179" s="14" t="s">
        <v>150</v>
      </c>
      <c r="BK179" s="157">
        <f>ROUND(I179*H179,2)</f>
        <v>-54.62</v>
      </c>
      <c r="BL179" s="14" t="s">
        <v>383</v>
      </c>
      <c r="BM179" s="156" t="s">
        <v>1254</v>
      </c>
    </row>
    <row r="180" spans="1:65" s="2" customFormat="1" ht="16.5" customHeight="1">
      <c r="A180" s="26"/>
      <c r="B180" s="144"/>
      <c r="C180" s="162" t="s">
        <v>208</v>
      </c>
      <c r="D180" s="162" t="s">
        <v>281</v>
      </c>
      <c r="E180" s="163" t="s">
        <v>1084</v>
      </c>
      <c r="F180" s="164" t="s">
        <v>1085</v>
      </c>
      <c r="G180" s="165" t="s">
        <v>217</v>
      </c>
      <c r="H180" s="166">
        <v>128.30000000000001</v>
      </c>
      <c r="I180" s="167">
        <v>0.88</v>
      </c>
      <c r="J180" s="167">
        <f>ROUND(I180*H180,2)</f>
        <v>112.9</v>
      </c>
      <c r="K180" s="168"/>
      <c r="L180" s="169"/>
      <c r="M180" s="170" t="s">
        <v>1</v>
      </c>
      <c r="N180" s="171" t="s">
        <v>42</v>
      </c>
      <c r="O180" s="154">
        <v>0</v>
      </c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6" t="s">
        <v>1086</v>
      </c>
      <c r="AT180" s="156" t="s">
        <v>281</v>
      </c>
      <c r="AU180" s="156" t="s">
        <v>150</v>
      </c>
      <c r="AY180" s="14" t="s">
        <v>142</v>
      </c>
      <c r="BE180" s="157">
        <f>IF(N180="základná",J180,0)</f>
        <v>0</v>
      </c>
      <c r="BF180" s="157">
        <f>IF(N180="znížená",J180,0)</f>
        <v>112.9</v>
      </c>
      <c r="BG180" s="157">
        <f>IF(N180="zákl. prenesená",J180,0)</f>
        <v>0</v>
      </c>
      <c r="BH180" s="157">
        <f>IF(N180="zníž. prenesená",J180,0)</f>
        <v>0</v>
      </c>
      <c r="BI180" s="157">
        <f>IF(N180="nulová",J180,0)</f>
        <v>0</v>
      </c>
      <c r="BJ180" s="14" t="s">
        <v>150</v>
      </c>
      <c r="BK180" s="157">
        <f>ROUND(I180*H180,2)</f>
        <v>112.9</v>
      </c>
      <c r="BL180" s="14" t="s">
        <v>383</v>
      </c>
      <c r="BM180" s="156" t="s">
        <v>383</v>
      </c>
    </row>
    <row r="181" spans="1:65" s="2" customFormat="1" ht="16.5" customHeight="1">
      <c r="A181" s="26"/>
      <c r="B181" s="144"/>
      <c r="C181" s="162" t="s">
        <v>318</v>
      </c>
      <c r="D181" s="177" t="s">
        <v>281</v>
      </c>
      <c r="E181" s="163" t="s">
        <v>1084</v>
      </c>
      <c r="F181" s="164" t="s">
        <v>1085</v>
      </c>
      <c r="G181" s="165" t="s">
        <v>217</v>
      </c>
      <c r="H181" s="166">
        <v>-99.3</v>
      </c>
      <c r="I181" s="167">
        <v>0.88</v>
      </c>
      <c r="J181" s="167">
        <f>ROUND(I181*H181,2)</f>
        <v>-87.38</v>
      </c>
      <c r="K181" s="168"/>
      <c r="L181" s="169"/>
      <c r="M181" s="170" t="s">
        <v>1</v>
      </c>
      <c r="N181" s="171" t="s">
        <v>42</v>
      </c>
      <c r="O181" s="154">
        <v>0</v>
      </c>
      <c r="P181" s="154">
        <f>O181*H181</f>
        <v>0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6" t="s">
        <v>1086</v>
      </c>
      <c r="AT181" s="156" t="s">
        <v>281</v>
      </c>
      <c r="AU181" s="156" t="s">
        <v>150</v>
      </c>
      <c r="AY181" s="14" t="s">
        <v>142</v>
      </c>
      <c r="BE181" s="157">
        <f>IF(N181="základná",J181,0)</f>
        <v>0</v>
      </c>
      <c r="BF181" s="157">
        <f>IF(N181="znížená",J181,0)</f>
        <v>-87.38</v>
      </c>
      <c r="BG181" s="157">
        <f>IF(N181="zákl. prenesená",J181,0)</f>
        <v>0</v>
      </c>
      <c r="BH181" s="157">
        <f>IF(N181="zníž. prenesená",J181,0)</f>
        <v>0</v>
      </c>
      <c r="BI181" s="157">
        <f>IF(N181="nulová",J181,0)</f>
        <v>0</v>
      </c>
      <c r="BJ181" s="14" t="s">
        <v>150</v>
      </c>
      <c r="BK181" s="157">
        <f>ROUND(I181*H181,2)</f>
        <v>-87.38</v>
      </c>
      <c r="BL181" s="14" t="s">
        <v>383</v>
      </c>
      <c r="BM181" s="156" t="s">
        <v>1255</v>
      </c>
    </row>
    <row r="182" spans="1:65" s="12" customFormat="1" ht="22.9" customHeight="1">
      <c r="B182" s="132"/>
      <c r="D182" s="133" t="s">
        <v>75</v>
      </c>
      <c r="E182" s="142" t="s">
        <v>1183</v>
      </c>
      <c r="F182" s="142" t="s">
        <v>1256</v>
      </c>
      <c r="J182" s="143">
        <f>BK182</f>
        <v>17.690000000000001</v>
      </c>
      <c r="L182" s="132"/>
      <c r="M182" s="136"/>
      <c r="N182" s="137"/>
      <c r="O182" s="137"/>
      <c r="P182" s="138">
        <f>SUM(P183:P186)</f>
        <v>0</v>
      </c>
      <c r="Q182" s="137"/>
      <c r="R182" s="138">
        <f>SUM(R183:R186)</f>
        <v>0</v>
      </c>
      <c r="S182" s="137"/>
      <c r="T182" s="139">
        <f>SUM(T183:T186)</f>
        <v>0</v>
      </c>
      <c r="AR182" s="133" t="s">
        <v>154</v>
      </c>
      <c r="AT182" s="140" t="s">
        <v>75</v>
      </c>
      <c r="AU182" s="140" t="s">
        <v>84</v>
      </c>
      <c r="AY182" s="133" t="s">
        <v>142</v>
      </c>
      <c r="BK182" s="141">
        <f>SUM(BK183:BK186)</f>
        <v>17.690000000000001</v>
      </c>
    </row>
    <row r="183" spans="1:65" s="2" customFormat="1" ht="24.2" customHeight="1">
      <c r="A183" s="26"/>
      <c r="B183" s="144"/>
      <c r="C183" s="145" t="s">
        <v>384</v>
      </c>
      <c r="D183" s="145" t="s">
        <v>145</v>
      </c>
      <c r="E183" s="146" t="s">
        <v>1185</v>
      </c>
      <c r="F183" s="147" t="s">
        <v>1257</v>
      </c>
      <c r="G183" s="148" t="s">
        <v>217</v>
      </c>
      <c r="H183" s="149">
        <v>128.30000000000001</v>
      </c>
      <c r="I183" s="150">
        <v>0.33</v>
      </c>
      <c r="J183" s="150">
        <f>ROUND(I183*H183,2)</f>
        <v>42.34</v>
      </c>
      <c r="K183" s="151"/>
      <c r="L183" s="27"/>
      <c r="M183" s="152" t="s">
        <v>1</v>
      </c>
      <c r="N183" s="153" t="s">
        <v>42</v>
      </c>
      <c r="O183" s="154">
        <v>0</v>
      </c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6" t="s">
        <v>383</v>
      </c>
      <c r="AT183" s="156" t="s">
        <v>145</v>
      </c>
      <c r="AU183" s="156" t="s">
        <v>150</v>
      </c>
      <c r="AY183" s="14" t="s">
        <v>142</v>
      </c>
      <c r="BE183" s="157">
        <f>IF(N183="základná",J183,0)</f>
        <v>0</v>
      </c>
      <c r="BF183" s="157">
        <f>IF(N183="znížená",J183,0)</f>
        <v>42.34</v>
      </c>
      <c r="BG183" s="157">
        <f>IF(N183="zákl. prenesená",J183,0)</f>
        <v>0</v>
      </c>
      <c r="BH183" s="157">
        <f>IF(N183="zníž. prenesená",J183,0)</f>
        <v>0</v>
      </c>
      <c r="BI183" s="157">
        <f>IF(N183="nulová",J183,0)</f>
        <v>0</v>
      </c>
      <c r="BJ183" s="14" t="s">
        <v>150</v>
      </c>
      <c r="BK183" s="157">
        <f>ROUND(I183*H183,2)</f>
        <v>42.34</v>
      </c>
      <c r="BL183" s="14" t="s">
        <v>383</v>
      </c>
      <c r="BM183" s="156" t="s">
        <v>387</v>
      </c>
    </row>
    <row r="184" spans="1:65" s="2" customFormat="1" ht="24.2" customHeight="1">
      <c r="A184" s="26"/>
      <c r="B184" s="144"/>
      <c r="C184" s="145" t="s">
        <v>565</v>
      </c>
      <c r="D184" s="176" t="s">
        <v>145</v>
      </c>
      <c r="E184" s="146" t="s">
        <v>1185</v>
      </c>
      <c r="F184" s="147" t="s">
        <v>1257</v>
      </c>
      <c r="G184" s="148" t="s">
        <v>217</v>
      </c>
      <c r="H184" s="149">
        <v>-99.3</v>
      </c>
      <c r="I184" s="150">
        <v>0.33</v>
      </c>
      <c r="J184" s="150">
        <f>ROUND(I184*H184,2)</f>
        <v>-32.770000000000003</v>
      </c>
      <c r="K184" s="151"/>
      <c r="L184" s="27"/>
      <c r="M184" s="152" t="s">
        <v>1</v>
      </c>
      <c r="N184" s="153" t="s">
        <v>42</v>
      </c>
      <c r="O184" s="154">
        <v>0</v>
      </c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6" t="s">
        <v>383</v>
      </c>
      <c r="AT184" s="156" t="s">
        <v>145</v>
      </c>
      <c r="AU184" s="156" t="s">
        <v>150</v>
      </c>
      <c r="AY184" s="14" t="s">
        <v>142</v>
      </c>
      <c r="BE184" s="157">
        <f>IF(N184="základná",J184,0)</f>
        <v>0</v>
      </c>
      <c r="BF184" s="157">
        <f>IF(N184="znížená",J184,0)</f>
        <v>-32.770000000000003</v>
      </c>
      <c r="BG184" s="157">
        <f>IF(N184="zákl. prenesená",J184,0)</f>
        <v>0</v>
      </c>
      <c r="BH184" s="157">
        <f>IF(N184="zníž. prenesená",J184,0)</f>
        <v>0</v>
      </c>
      <c r="BI184" s="157">
        <f>IF(N184="nulová",J184,0)</f>
        <v>0</v>
      </c>
      <c r="BJ184" s="14" t="s">
        <v>150</v>
      </c>
      <c r="BK184" s="157">
        <f>ROUND(I184*H184,2)</f>
        <v>-32.770000000000003</v>
      </c>
      <c r="BL184" s="14" t="s">
        <v>383</v>
      </c>
      <c r="BM184" s="156" t="s">
        <v>1258</v>
      </c>
    </row>
    <row r="185" spans="1:65" s="2" customFormat="1" ht="16.5" customHeight="1">
      <c r="A185" s="26"/>
      <c r="B185" s="144"/>
      <c r="C185" s="162" t="s">
        <v>214</v>
      </c>
      <c r="D185" s="162" t="s">
        <v>281</v>
      </c>
      <c r="E185" s="163" t="s">
        <v>1259</v>
      </c>
      <c r="F185" s="164" t="s">
        <v>1260</v>
      </c>
      <c r="G185" s="165" t="s">
        <v>217</v>
      </c>
      <c r="H185" s="166">
        <v>128.30000000000001</v>
      </c>
      <c r="I185" s="167">
        <v>0.28000000000000003</v>
      </c>
      <c r="J185" s="167">
        <f>ROUND(I185*H185,2)</f>
        <v>35.92</v>
      </c>
      <c r="K185" s="168"/>
      <c r="L185" s="169"/>
      <c r="M185" s="170" t="s">
        <v>1</v>
      </c>
      <c r="N185" s="171" t="s">
        <v>42</v>
      </c>
      <c r="O185" s="154">
        <v>0</v>
      </c>
      <c r="P185" s="154">
        <f>O185*H185</f>
        <v>0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6" t="s">
        <v>1086</v>
      </c>
      <c r="AT185" s="156" t="s">
        <v>281</v>
      </c>
      <c r="AU185" s="156" t="s">
        <v>150</v>
      </c>
      <c r="AY185" s="14" t="s">
        <v>142</v>
      </c>
      <c r="BE185" s="157">
        <f>IF(N185="základná",J185,0)</f>
        <v>0</v>
      </c>
      <c r="BF185" s="157">
        <f>IF(N185="znížená",J185,0)</f>
        <v>35.92</v>
      </c>
      <c r="BG185" s="157">
        <f>IF(N185="zákl. prenesená",J185,0)</f>
        <v>0</v>
      </c>
      <c r="BH185" s="157">
        <f>IF(N185="zníž. prenesená",J185,0)</f>
        <v>0</v>
      </c>
      <c r="BI185" s="157">
        <f>IF(N185="nulová",J185,0)</f>
        <v>0</v>
      </c>
      <c r="BJ185" s="14" t="s">
        <v>150</v>
      </c>
      <c r="BK185" s="157">
        <f>ROUND(I185*H185,2)</f>
        <v>35.92</v>
      </c>
      <c r="BL185" s="14" t="s">
        <v>383</v>
      </c>
      <c r="BM185" s="156" t="s">
        <v>390</v>
      </c>
    </row>
    <row r="186" spans="1:65" s="2" customFormat="1" ht="16.5" customHeight="1">
      <c r="A186" s="26"/>
      <c r="B186" s="144"/>
      <c r="C186" s="162" t="s">
        <v>322</v>
      </c>
      <c r="D186" s="177" t="s">
        <v>281</v>
      </c>
      <c r="E186" s="163" t="s">
        <v>1259</v>
      </c>
      <c r="F186" s="164" t="s">
        <v>1260</v>
      </c>
      <c r="G186" s="165" t="s">
        <v>217</v>
      </c>
      <c r="H186" s="166">
        <v>-99.3</v>
      </c>
      <c r="I186" s="167">
        <v>0.28000000000000003</v>
      </c>
      <c r="J186" s="167">
        <f>ROUND(I186*H186,2)</f>
        <v>-27.8</v>
      </c>
      <c r="K186" s="168"/>
      <c r="L186" s="169"/>
      <c r="M186" s="178" t="s">
        <v>1</v>
      </c>
      <c r="N186" s="179" t="s">
        <v>42</v>
      </c>
      <c r="O186" s="160">
        <v>0</v>
      </c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6" t="s">
        <v>1086</v>
      </c>
      <c r="AT186" s="156" t="s">
        <v>281</v>
      </c>
      <c r="AU186" s="156" t="s">
        <v>150</v>
      </c>
      <c r="AY186" s="14" t="s">
        <v>142</v>
      </c>
      <c r="BE186" s="157">
        <f>IF(N186="základná",J186,0)</f>
        <v>0</v>
      </c>
      <c r="BF186" s="157">
        <f>IF(N186="znížená",J186,0)</f>
        <v>-27.8</v>
      </c>
      <c r="BG186" s="157">
        <f>IF(N186="zákl. prenesená",J186,0)</f>
        <v>0</v>
      </c>
      <c r="BH186" s="157">
        <f>IF(N186="zníž. prenesená",J186,0)</f>
        <v>0</v>
      </c>
      <c r="BI186" s="157">
        <f>IF(N186="nulová",J186,0)</f>
        <v>0</v>
      </c>
      <c r="BJ186" s="14" t="s">
        <v>150</v>
      </c>
      <c r="BK186" s="157">
        <f>ROUND(I186*H186,2)</f>
        <v>-27.8</v>
      </c>
      <c r="BL186" s="14" t="s">
        <v>383</v>
      </c>
      <c r="BM186" s="156" t="s">
        <v>1261</v>
      </c>
    </row>
    <row r="187" spans="1:65" s="2" customFormat="1" ht="6.95" customHeight="1">
      <c r="A187" s="26"/>
      <c r="B187" s="44"/>
      <c r="C187" s="45"/>
      <c r="D187" s="45"/>
      <c r="E187" s="45"/>
      <c r="F187" s="45"/>
      <c r="G187" s="45"/>
      <c r="H187" s="45"/>
      <c r="I187" s="45"/>
      <c r="J187" s="45"/>
      <c r="K187" s="45"/>
      <c r="L187" s="27"/>
      <c r="M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</row>
  </sheetData>
  <autoFilter ref="C123:K186"/>
  <mergeCells count="8"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6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0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103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customHeight="1">
      <c r="B4" s="17"/>
      <c r="D4" s="18" t="s">
        <v>113</v>
      </c>
      <c r="L4" s="17"/>
      <c r="M4" s="91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17" t="str">
        <f>'Rekapitulácia stavby'!K6</f>
        <v>Rekonštrukcia budovy bývalej kláštornej školy na detské jasle v obci Bojná</v>
      </c>
      <c r="F7" s="218"/>
      <c r="G7" s="218"/>
      <c r="H7" s="218"/>
      <c r="L7" s="17"/>
    </row>
    <row r="8" spans="1:46" s="2" customFormat="1" ht="12" customHeight="1">
      <c r="A8" s="26"/>
      <c r="B8" s="27"/>
      <c r="C8" s="26"/>
      <c r="D8" s="23" t="s">
        <v>114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1262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2. 3. 2023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31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25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36</v>
      </c>
      <c r="E30" s="26"/>
      <c r="F30" s="26"/>
      <c r="G30" s="26"/>
      <c r="H30" s="26"/>
      <c r="I30" s="26"/>
      <c r="J30" s="68">
        <f>ROUND(J123, 2)</f>
        <v>37301.839999999997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6" t="s">
        <v>40</v>
      </c>
      <c r="E33" s="32" t="s">
        <v>41</v>
      </c>
      <c r="F33" s="97">
        <f>ROUND((SUM(BE123:BE266)),  2)</f>
        <v>0</v>
      </c>
      <c r="G33" s="98"/>
      <c r="H33" s="98"/>
      <c r="I33" s="99">
        <v>0.2</v>
      </c>
      <c r="J33" s="97">
        <f>ROUND(((SUM(BE123:BE266))*I33),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42</v>
      </c>
      <c r="F34" s="100">
        <f>ROUND((SUM(BF123:BF266)),  2)</f>
        <v>37301.839999999997</v>
      </c>
      <c r="G34" s="26"/>
      <c r="H34" s="26"/>
      <c r="I34" s="101">
        <v>0.2</v>
      </c>
      <c r="J34" s="100">
        <f>ROUND(((SUM(BF123:BF266))*I34),  2)</f>
        <v>7460.37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100">
        <f>ROUND((SUM(BG123:BG266)),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100">
        <f>ROUND((SUM(BH123:BH266)),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45</v>
      </c>
      <c r="F37" s="97">
        <f>ROUND((SUM(BI123:BI266)),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46</v>
      </c>
      <c r="E39" s="57"/>
      <c r="F39" s="57"/>
      <c r="G39" s="104" t="s">
        <v>47</v>
      </c>
      <c r="H39" s="105" t="s">
        <v>48</v>
      </c>
      <c r="I39" s="57"/>
      <c r="J39" s="106">
        <f>SUM(J30:J37)</f>
        <v>44762.21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51</v>
      </c>
      <c r="E61" s="29"/>
      <c r="F61" s="108" t="s">
        <v>52</v>
      </c>
      <c r="G61" s="42" t="s">
        <v>51</v>
      </c>
      <c r="H61" s="29"/>
      <c r="I61" s="29"/>
      <c r="J61" s="109" t="s">
        <v>52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51</v>
      </c>
      <c r="E76" s="29"/>
      <c r="F76" s="108" t="s">
        <v>52</v>
      </c>
      <c r="G76" s="42" t="s">
        <v>51</v>
      </c>
      <c r="H76" s="29"/>
      <c r="I76" s="29"/>
      <c r="J76" s="109" t="s">
        <v>52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116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hidden="1" customHeight="1">
      <c r="A85" s="26"/>
      <c r="B85" s="27"/>
      <c r="C85" s="26"/>
      <c r="D85" s="26"/>
      <c r="E85" s="217" t="str">
        <f>E7</f>
        <v>Rekonštrukcia budovy bývalej kláštornej školy na detské jasle v obci Bojná</v>
      </c>
      <c r="F85" s="218"/>
      <c r="G85" s="218"/>
      <c r="H85" s="218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114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4" t="str">
        <f>E9</f>
        <v>so06 - 06 - Zdravotechnika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Bojná</v>
      </c>
      <c r="G89" s="26"/>
      <c r="H89" s="26"/>
      <c r="I89" s="23" t="s">
        <v>19</v>
      </c>
      <c r="J89" s="52" t="str">
        <f>IF(J12="","",J12)</f>
        <v>2. 3. 2023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Obec Bojná</v>
      </c>
      <c r="G91" s="26"/>
      <c r="H91" s="26"/>
      <c r="I91" s="23" t="s">
        <v>31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AB-STAV, s.r.o. Malý Cetín</v>
      </c>
      <c r="G92" s="26"/>
      <c r="H92" s="26"/>
      <c r="I92" s="23" t="s">
        <v>33</v>
      </c>
      <c r="J92" s="24" t="str">
        <f>E24</f>
        <v>Miroslav Čech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10" t="s">
        <v>117</v>
      </c>
      <c r="D94" s="102"/>
      <c r="E94" s="102"/>
      <c r="F94" s="102"/>
      <c r="G94" s="102"/>
      <c r="H94" s="102"/>
      <c r="I94" s="102"/>
      <c r="J94" s="111" t="s">
        <v>118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12" t="s">
        <v>119</v>
      </c>
      <c r="D96" s="26"/>
      <c r="E96" s="26"/>
      <c r="F96" s="26"/>
      <c r="G96" s="26"/>
      <c r="H96" s="26"/>
      <c r="I96" s="26"/>
      <c r="J96" s="68">
        <f>J123</f>
        <v>37301.840000000004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120</v>
      </c>
    </row>
    <row r="97" spans="1:31" s="9" customFormat="1" ht="24.95" hidden="1" customHeight="1">
      <c r="B97" s="113"/>
      <c r="D97" s="114" t="s">
        <v>121</v>
      </c>
      <c r="E97" s="115"/>
      <c r="F97" s="115"/>
      <c r="G97" s="115"/>
      <c r="H97" s="115"/>
      <c r="I97" s="115"/>
      <c r="J97" s="116">
        <f>J124</f>
        <v>623.8900000000001</v>
      </c>
      <c r="L97" s="113"/>
    </row>
    <row r="98" spans="1:31" s="10" customFormat="1" ht="19.899999999999999" hidden="1" customHeight="1">
      <c r="B98" s="117"/>
      <c r="D98" s="118" t="s">
        <v>230</v>
      </c>
      <c r="E98" s="119"/>
      <c r="F98" s="119"/>
      <c r="G98" s="119"/>
      <c r="H98" s="119"/>
      <c r="I98" s="119"/>
      <c r="J98" s="120">
        <f>J125</f>
        <v>623.8900000000001</v>
      </c>
      <c r="L98" s="117"/>
    </row>
    <row r="99" spans="1:31" s="9" customFormat="1" ht="24.95" hidden="1" customHeight="1">
      <c r="B99" s="113"/>
      <c r="D99" s="114" t="s">
        <v>1263</v>
      </c>
      <c r="E99" s="115"/>
      <c r="F99" s="115"/>
      <c r="G99" s="115"/>
      <c r="H99" s="115"/>
      <c r="I99" s="115"/>
      <c r="J99" s="116">
        <f>J131</f>
        <v>36677.950000000004</v>
      </c>
      <c r="L99" s="113"/>
    </row>
    <row r="100" spans="1:31" s="10" customFormat="1" ht="19.899999999999999" hidden="1" customHeight="1">
      <c r="B100" s="117"/>
      <c r="D100" s="118" t="s">
        <v>1264</v>
      </c>
      <c r="E100" s="119"/>
      <c r="F100" s="119"/>
      <c r="G100" s="119"/>
      <c r="H100" s="119"/>
      <c r="I100" s="119"/>
      <c r="J100" s="120">
        <f>J132</f>
        <v>1778.8300000000002</v>
      </c>
      <c r="L100" s="117"/>
    </row>
    <row r="101" spans="1:31" s="10" customFormat="1" ht="19.899999999999999" hidden="1" customHeight="1">
      <c r="B101" s="117"/>
      <c r="D101" s="118" t="s">
        <v>1265</v>
      </c>
      <c r="E101" s="119"/>
      <c r="F101" s="119"/>
      <c r="G101" s="119"/>
      <c r="H101" s="119"/>
      <c r="I101" s="119"/>
      <c r="J101" s="120">
        <f>J147</f>
        <v>3684.98</v>
      </c>
      <c r="L101" s="117"/>
    </row>
    <row r="102" spans="1:31" s="10" customFormat="1" ht="19.899999999999999" hidden="1" customHeight="1">
      <c r="B102" s="117"/>
      <c r="D102" s="118" t="s">
        <v>1266</v>
      </c>
      <c r="E102" s="119"/>
      <c r="F102" s="119"/>
      <c r="G102" s="119"/>
      <c r="H102" s="119"/>
      <c r="I102" s="119"/>
      <c r="J102" s="120">
        <f>J167</f>
        <v>18181.34</v>
      </c>
      <c r="L102" s="117"/>
    </row>
    <row r="103" spans="1:31" s="10" customFormat="1" ht="19.899999999999999" hidden="1" customHeight="1">
      <c r="B103" s="117"/>
      <c r="D103" s="118" t="s">
        <v>124</v>
      </c>
      <c r="E103" s="119"/>
      <c r="F103" s="119"/>
      <c r="G103" s="119"/>
      <c r="H103" s="119"/>
      <c r="I103" s="119"/>
      <c r="J103" s="120">
        <f>J213</f>
        <v>13032.800000000003</v>
      </c>
      <c r="L103" s="117"/>
    </row>
    <row r="104" spans="1:31" s="2" customFormat="1" ht="21.75" hidden="1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hidden="1" customHeight="1">
      <c r="A105" s="26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ht="11.25" hidden="1"/>
    <row r="107" spans="1:31" ht="11.25" hidden="1"/>
    <row r="108" spans="1:31" ht="11.25" hidden="1"/>
    <row r="109" spans="1:31" s="2" customFormat="1" ht="6.95" customHeight="1">
      <c r="A109" s="26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128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6.25" customHeight="1">
      <c r="A113" s="26"/>
      <c r="B113" s="27"/>
      <c r="C113" s="26"/>
      <c r="D113" s="26"/>
      <c r="E113" s="217" t="str">
        <f>E7</f>
        <v>Rekonštrukcia budovy bývalej kláštornej školy na detské jasle v obci Bojná</v>
      </c>
      <c r="F113" s="218"/>
      <c r="G113" s="218"/>
      <c r="H113" s="218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114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84" t="str">
        <f>E9</f>
        <v>so06 - 06 - Zdravotechnika</v>
      </c>
      <c r="F115" s="219"/>
      <c r="G115" s="219"/>
      <c r="H115" s="219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17</v>
      </c>
      <c r="D117" s="26"/>
      <c r="E117" s="26"/>
      <c r="F117" s="21" t="str">
        <f>F12</f>
        <v>Bojná</v>
      </c>
      <c r="G117" s="26"/>
      <c r="H117" s="26"/>
      <c r="I117" s="23" t="s">
        <v>19</v>
      </c>
      <c r="J117" s="52" t="str">
        <f>IF(J12="","",J12)</f>
        <v>2. 3. 2023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21</v>
      </c>
      <c r="D119" s="26"/>
      <c r="E119" s="26"/>
      <c r="F119" s="21" t="str">
        <f>E15</f>
        <v>Obec Bojná</v>
      </c>
      <c r="G119" s="26"/>
      <c r="H119" s="26"/>
      <c r="I119" s="23" t="s">
        <v>31</v>
      </c>
      <c r="J119" s="24" t="str">
        <f>E21</f>
        <v xml:space="preserve"> 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26</v>
      </c>
      <c r="D120" s="26"/>
      <c r="E120" s="26"/>
      <c r="F120" s="21" t="str">
        <f>IF(E18="","",E18)</f>
        <v>AB-STAV, s.r.o. Malý Cetín</v>
      </c>
      <c r="G120" s="26"/>
      <c r="H120" s="26"/>
      <c r="I120" s="23" t="s">
        <v>33</v>
      </c>
      <c r="J120" s="24" t="str">
        <f>E24</f>
        <v>Miroslav Čech</v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1"/>
      <c r="B122" s="122"/>
      <c r="C122" s="123" t="s">
        <v>129</v>
      </c>
      <c r="D122" s="124" t="s">
        <v>61</v>
      </c>
      <c r="E122" s="124" t="s">
        <v>57</v>
      </c>
      <c r="F122" s="124" t="s">
        <v>58</v>
      </c>
      <c r="G122" s="124" t="s">
        <v>130</v>
      </c>
      <c r="H122" s="124" t="s">
        <v>131</v>
      </c>
      <c r="I122" s="124" t="s">
        <v>132</v>
      </c>
      <c r="J122" s="125" t="s">
        <v>118</v>
      </c>
      <c r="K122" s="126" t="s">
        <v>133</v>
      </c>
      <c r="L122" s="127"/>
      <c r="M122" s="59" t="s">
        <v>1</v>
      </c>
      <c r="N122" s="60" t="s">
        <v>40</v>
      </c>
      <c r="O122" s="60" t="s">
        <v>134</v>
      </c>
      <c r="P122" s="60" t="s">
        <v>135</v>
      </c>
      <c r="Q122" s="60" t="s">
        <v>136</v>
      </c>
      <c r="R122" s="60" t="s">
        <v>137</v>
      </c>
      <c r="S122" s="60" t="s">
        <v>138</v>
      </c>
      <c r="T122" s="61" t="s">
        <v>139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>
      <c r="A123" s="26"/>
      <c r="B123" s="27"/>
      <c r="C123" s="66" t="s">
        <v>119</v>
      </c>
      <c r="D123" s="26"/>
      <c r="E123" s="26"/>
      <c r="F123" s="26"/>
      <c r="G123" s="26"/>
      <c r="H123" s="26"/>
      <c r="I123" s="26"/>
      <c r="J123" s="128">
        <f>BK123</f>
        <v>37301.840000000004</v>
      </c>
      <c r="K123" s="26"/>
      <c r="L123" s="27"/>
      <c r="M123" s="62"/>
      <c r="N123" s="53"/>
      <c r="O123" s="63"/>
      <c r="P123" s="129">
        <f>P124+P131</f>
        <v>0</v>
      </c>
      <c r="Q123" s="63"/>
      <c r="R123" s="129">
        <f>R124+R131</f>
        <v>0</v>
      </c>
      <c r="S123" s="63"/>
      <c r="T123" s="130">
        <f>T124+T131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75</v>
      </c>
      <c r="AU123" s="14" t="s">
        <v>120</v>
      </c>
      <c r="BK123" s="131">
        <f>BK124+BK131</f>
        <v>37301.840000000004</v>
      </c>
    </row>
    <row r="124" spans="1:65" s="12" customFormat="1" ht="25.9" customHeight="1">
      <c r="B124" s="132"/>
      <c r="D124" s="133" t="s">
        <v>75</v>
      </c>
      <c r="E124" s="134" t="s">
        <v>140</v>
      </c>
      <c r="F124" s="134" t="s">
        <v>141</v>
      </c>
      <c r="J124" s="135">
        <f>BK124</f>
        <v>623.8900000000001</v>
      </c>
      <c r="L124" s="132"/>
      <c r="M124" s="136"/>
      <c r="N124" s="137"/>
      <c r="O124" s="137"/>
      <c r="P124" s="138">
        <f>P125</f>
        <v>0</v>
      </c>
      <c r="Q124" s="137"/>
      <c r="R124" s="138">
        <f>R125</f>
        <v>0</v>
      </c>
      <c r="S124" s="137"/>
      <c r="T124" s="139">
        <f>T125</f>
        <v>0</v>
      </c>
      <c r="AR124" s="133" t="s">
        <v>84</v>
      </c>
      <c r="AT124" s="140" t="s">
        <v>75</v>
      </c>
      <c r="AU124" s="140" t="s">
        <v>76</v>
      </c>
      <c r="AY124" s="133" t="s">
        <v>142</v>
      </c>
      <c r="BK124" s="141">
        <f>BK125</f>
        <v>623.8900000000001</v>
      </c>
    </row>
    <row r="125" spans="1:65" s="12" customFormat="1" ht="22.9" customHeight="1">
      <c r="B125" s="132"/>
      <c r="D125" s="133" t="s">
        <v>75</v>
      </c>
      <c r="E125" s="142" t="s">
        <v>84</v>
      </c>
      <c r="F125" s="142" t="s">
        <v>249</v>
      </c>
      <c r="J125" s="143">
        <f>BK125</f>
        <v>623.8900000000001</v>
      </c>
      <c r="L125" s="132"/>
      <c r="M125" s="136"/>
      <c r="N125" s="137"/>
      <c r="O125" s="137"/>
      <c r="P125" s="138">
        <f>SUM(P126:P130)</f>
        <v>0</v>
      </c>
      <c r="Q125" s="137"/>
      <c r="R125" s="138">
        <f>SUM(R126:R130)</f>
        <v>0</v>
      </c>
      <c r="S125" s="137"/>
      <c r="T125" s="139">
        <f>SUM(T126:T130)</f>
        <v>0</v>
      </c>
      <c r="AR125" s="133" t="s">
        <v>84</v>
      </c>
      <c r="AT125" s="140" t="s">
        <v>75</v>
      </c>
      <c r="AU125" s="140" t="s">
        <v>84</v>
      </c>
      <c r="AY125" s="133" t="s">
        <v>142</v>
      </c>
      <c r="BK125" s="141">
        <f>SUM(BK126:BK130)</f>
        <v>623.8900000000001</v>
      </c>
    </row>
    <row r="126" spans="1:65" s="2" customFormat="1" ht="21.75" customHeight="1">
      <c r="A126" s="26"/>
      <c r="B126" s="144"/>
      <c r="C126" s="145" t="s">
        <v>84</v>
      </c>
      <c r="D126" s="145" t="s">
        <v>145</v>
      </c>
      <c r="E126" s="146" t="s">
        <v>1027</v>
      </c>
      <c r="F126" s="147" t="s">
        <v>1028</v>
      </c>
      <c r="G126" s="148" t="s">
        <v>148</v>
      </c>
      <c r="H126" s="149">
        <v>11.85</v>
      </c>
      <c r="I126" s="150">
        <v>25.53</v>
      </c>
      <c r="J126" s="150">
        <f>ROUND(I126*H126,2)</f>
        <v>302.52999999999997</v>
      </c>
      <c r="K126" s="151"/>
      <c r="L126" s="27"/>
      <c r="M126" s="152" t="s">
        <v>1</v>
      </c>
      <c r="N126" s="153" t="s">
        <v>42</v>
      </c>
      <c r="O126" s="154">
        <v>0</v>
      </c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6" t="s">
        <v>149</v>
      </c>
      <c r="AT126" s="156" t="s">
        <v>145</v>
      </c>
      <c r="AU126" s="156" t="s">
        <v>150</v>
      </c>
      <c r="AY126" s="14" t="s">
        <v>142</v>
      </c>
      <c r="BE126" s="157">
        <f>IF(N126="základná",J126,0)</f>
        <v>0</v>
      </c>
      <c r="BF126" s="157">
        <f>IF(N126="znížená",J126,0)</f>
        <v>302.52999999999997</v>
      </c>
      <c r="BG126" s="157">
        <f>IF(N126="zákl. prenesená",J126,0)</f>
        <v>0</v>
      </c>
      <c r="BH126" s="157">
        <f>IF(N126="zníž. prenesená",J126,0)</f>
        <v>0</v>
      </c>
      <c r="BI126" s="157">
        <f>IF(N126="nulová",J126,0)</f>
        <v>0</v>
      </c>
      <c r="BJ126" s="14" t="s">
        <v>150</v>
      </c>
      <c r="BK126" s="157">
        <f>ROUND(I126*H126,2)</f>
        <v>302.52999999999997</v>
      </c>
      <c r="BL126" s="14" t="s">
        <v>149</v>
      </c>
      <c r="BM126" s="156" t="s">
        <v>150</v>
      </c>
    </row>
    <row r="127" spans="1:65" s="2" customFormat="1" ht="37.9" customHeight="1">
      <c r="A127" s="26"/>
      <c r="B127" s="144"/>
      <c r="C127" s="145" t="s">
        <v>150</v>
      </c>
      <c r="D127" s="145" t="s">
        <v>145</v>
      </c>
      <c r="E127" s="146" t="s">
        <v>1192</v>
      </c>
      <c r="F127" s="147" t="s">
        <v>1193</v>
      </c>
      <c r="G127" s="148" t="s">
        <v>148</v>
      </c>
      <c r="H127" s="149">
        <v>11.85</v>
      </c>
      <c r="I127" s="150">
        <v>4.5199999999999996</v>
      </c>
      <c r="J127" s="150">
        <f>ROUND(I127*H127,2)</f>
        <v>53.56</v>
      </c>
      <c r="K127" s="151"/>
      <c r="L127" s="27"/>
      <c r="M127" s="152" t="s">
        <v>1</v>
      </c>
      <c r="N127" s="153" t="s">
        <v>42</v>
      </c>
      <c r="O127" s="154">
        <v>0</v>
      </c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149</v>
      </c>
      <c r="AT127" s="156" t="s">
        <v>145</v>
      </c>
      <c r="AU127" s="156" t="s">
        <v>150</v>
      </c>
      <c r="AY127" s="14" t="s">
        <v>142</v>
      </c>
      <c r="BE127" s="157">
        <f>IF(N127="základná",J127,0)</f>
        <v>0</v>
      </c>
      <c r="BF127" s="157">
        <f>IF(N127="znížená",J127,0)</f>
        <v>53.56</v>
      </c>
      <c r="BG127" s="157">
        <f>IF(N127="zákl. prenesená",J127,0)</f>
        <v>0</v>
      </c>
      <c r="BH127" s="157">
        <f>IF(N127="zníž. prenesená",J127,0)</f>
        <v>0</v>
      </c>
      <c r="BI127" s="157">
        <f>IF(N127="nulová",J127,0)</f>
        <v>0</v>
      </c>
      <c r="BJ127" s="14" t="s">
        <v>150</v>
      </c>
      <c r="BK127" s="157">
        <f>ROUND(I127*H127,2)</f>
        <v>53.56</v>
      </c>
      <c r="BL127" s="14" t="s">
        <v>149</v>
      </c>
      <c r="BM127" s="156" t="s">
        <v>149</v>
      </c>
    </row>
    <row r="128" spans="1:65" s="2" customFormat="1" ht="24.2" customHeight="1">
      <c r="A128" s="26"/>
      <c r="B128" s="144"/>
      <c r="C128" s="145" t="s">
        <v>154</v>
      </c>
      <c r="D128" s="145" t="s">
        <v>145</v>
      </c>
      <c r="E128" s="146" t="s">
        <v>990</v>
      </c>
      <c r="F128" s="147" t="s">
        <v>991</v>
      </c>
      <c r="G128" s="148" t="s">
        <v>148</v>
      </c>
      <c r="H128" s="149">
        <v>7.9</v>
      </c>
      <c r="I128" s="150">
        <v>21.44</v>
      </c>
      <c r="J128" s="150">
        <f>ROUND(I128*H128,2)</f>
        <v>169.38</v>
      </c>
      <c r="K128" s="151"/>
      <c r="L128" s="27"/>
      <c r="M128" s="152" t="s">
        <v>1</v>
      </c>
      <c r="N128" s="153" t="s">
        <v>42</v>
      </c>
      <c r="O128" s="154">
        <v>0</v>
      </c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149</v>
      </c>
      <c r="AT128" s="156" t="s">
        <v>145</v>
      </c>
      <c r="AU128" s="156" t="s">
        <v>150</v>
      </c>
      <c r="AY128" s="14" t="s">
        <v>142</v>
      </c>
      <c r="BE128" s="157">
        <f>IF(N128="základná",J128,0)</f>
        <v>0</v>
      </c>
      <c r="BF128" s="157">
        <f>IF(N128="znížená",J128,0)</f>
        <v>169.38</v>
      </c>
      <c r="BG128" s="157">
        <f>IF(N128="zákl. prenesená",J128,0)</f>
        <v>0</v>
      </c>
      <c r="BH128" s="157">
        <f>IF(N128="zníž. prenesená",J128,0)</f>
        <v>0</v>
      </c>
      <c r="BI128" s="157">
        <f>IF(N128="nulová",J128,0)</f>
        <v>0</v>
      </c>
      <c r="BJ128" s="14" t="s">
        <v>150</v>
      </c>
      <c r="BK128" s="157">
        <f>ROUND(I128*H128,2)</f>
        <v>169.38</v>
      </c>
      <c r="BL128" s="14" t="s">
        <v>149</v>
      </c>
      <c r="BM128" s="156" t="s">
        <v>157</v>
      </c>
    </row>
    <row r="129" spans="1:65" s="2" customFormat="1" ht="24.2" customHeight="1">
      <c r="A129" s="26"/>
      <c r="B129" s="144"/>
      <c r="C129" s="145" t="s">
        <v>149</v>
      </c>
      <c r="D129" s="145" t="s">
        <v>145</v>
      </c>
      <c r="E129" s="146" t="s">
        <v>1030</v>
      </c>
      <c r="F129" s="147" t="s">
        <v>1031</v>
      </c>
      <c r="G129" s="148" t="s">
        <v>148</v>
      </c>
      <c r="H129" s="149">
        <v>3.95</v>
      </c>
      <c r="I129" s="150">
        <v>2.9</v>
      </c>
      <c r="J129" s="150">
        <f>ROUND(I129*H129,2)</f>
        <v>11.46</v>
      </c>
      <c r="K129" s="151"/>
      <c r="L129" s="27"/>
      <c r="M129" s="152" t="s">
        <v>1</v>
      </c>
      <c r="N129" s="153" t="s">
        <v>42</v>
      </c>
      <c r="O129" s="154">
        <v>0</v>
      </c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149</v>
      </c>
      <c r="AT129" s="156" t="s">
        <v>145</v>
      </c>
      <c r="AU129" s="156" t="s">
        <v>150</v>
      </c>
      <c r="AY129" s="14" t="s">
        <v>142</v>
      </c>
      <c r="BE129" s="157">
        <f>IF(N129="základná",J129,0)</f>
        <v>0</v>
      </c>
      <c r="BF129" s="157">
        <f>IF(N129="znížená",J129,0)</f>
        <v>11.46</v>
      </c>
      <c r="BG129" s="157">
        <f>IF(N129="zákl. prenesená",J129,0)</f>
        <v>0</v>
      </c>
      <c r="BH129" s="157">
        <f>IF(N129="zníž. prenesená",J129,0)</f>
        <v>0</v>
      </c>
      <c r="BI129" s="157">
        <f>IF(N129="nulová",J129,0)</f>
        <v>0</v>
      </c>
      <c r="BJ129" s="14" t="s">
        <v>150</v>
      </c>
      <c r="BK129" s="157">
        <f>ROUND(I129*H129,2)</f>
        <v>11.46</v>
      </c>
      <c r="BL129" s="14" t="s">
        <v>149</v>
      </c>
      <c r="BM129" s="156" t="s">
        <v>160</v>
      </c>
    </row>
    <row r="130" spans="1:65" s="2" customFormat="1" ht="21.75" customHeight="1">
      <c r="A130" s="26"/>
      <c r="B130" s="144"/>
      <c r="C130" s="162" t="s">
        <v>161</v>
      </c>
      <c r="D130" s="162" t="s">
        <v>281</v>
      </c>
      <c r="E130" s="163" t="s">
        <v>986</v>
      </c>
      <c r="F130" s="164" t="s">
        <v>987</v>
      </c>
      <c r="G130" s="165" t="s">
        <v>167</v>
      </c>
      <c r="H130" s="166">
        <v>6.32</v>
      </c>
      <c r="I130" s="167">
        <v>13.76</v>
      </c>
      <c r="J130" s="167">
        <f>ROUND(I130*H130,2)</f>
        <v>86.96</v>
      </c>
      <c r="K130" s="168"/>
      <c r="L130" s="169"/>
      <c r="M130" s="170" t="s">
        <v>1</v>
      </c>
      <c r="N130" s="171" t="s">
        <v>42</v>
      </c>
      <c r="O130" s="154">
        <v>0</v>
      </c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160</v>
      </c>
      <c r="AT130" s="156" t="s">
        <v>281</v>
      </c>
      <c r="AU130" s="156" t="s">
        <v>150</v>
      </c>
      <c r="AY130" s="14" t="s">
        <v>142</v>
      </c>
      <c r="BE130" s="157">
        <f>IF(N130="základná",J130,0)</f>
        <v>0</v>
      </c>
      <c r="BF130" s="157">
        <f>IF(N130="znížená",J130,0)</f>
        <v>86.96</v>
      </c>
      <c r="BG130" s="157">
        <f>IF(N130="zákl. prenesená",J130,0)</f>
        <v>0</v>
      </c>
      <c r="BH130" s="157">
        <f>IF(N130="zníž. prenesená",J130,0)</f>
        <v>0</v>
      </c>
      <c r="BI130" s="157">
        <f>IF(N130="nulová",J130,0)</f>
        <v>0</v>
      </c>
      <c r="BJ130" s="14" t="s">
        <v>150</v>
      </c>
      <c r="BK130" s="157">
        <f>ROUND(I130*H130,2)</f>
        <v>86.96</v>
      </c>
      <c r="BL130" s="14" t="s">
        <v>149</v>
      </c>
      <c r="BM130" s="156" t="s">
        <v>164</v>
      </c>
    </row>
    <row r="131" spans="1:65" s="12" customFormat="1" ht="25.9" customHeight="1">
      <c r="B131" s="132"/>
      <c r="D131" s="133" t="s">
        <v>75</v>
      </c>
      <c r="E131" s="134" t="s">
        <v>188</v>
      </c>
      <c r="F131" s="134" t="s">
        <v>1267</v>
      </c>
      <c r="J131" s="135">
        <f>BK131</f>
        <v>36677.950000000004</v>
      </c>
      <c r="L131" s="132"/>
      <c r="M131" s="136"/>
      <c r="N131" s="137"/>
      <c r="O131" s="137"/>
      <c r="P131" s="138">
        <f>P132+P147+P167+P213</f>
        <v>0</v>
      </c>
      <c r="Q131" s="137"/>
      <c r="R131" s="138">
        <f>R132+R147+R167+R213</f>
        <v>0</v>
      </c>
      <c r="S131" s="137"/>
      <c r="T131" s="139">
        <f>T132+T147+T167+T213</f>
        <v>0</v>
      </c>
      <c r="AR131" s="133" t="s">
        <v>150</v>
      </c>
      <c r="AT131" s="140" t="s">
        <v>75</v>
      </c>
      <c r="AU131" s="140" t="s">
        <v>76</v>
      </c>
      <c r="AY131" s="133" t="s">
        <v>142</v>
      </c>
      <c r="BK131" s="141">
        <f>BK132+BK147+BK167+BK213</f>
        <v>36677.950000000004</v>
      </c>
    </row>
    <row r="132" spans="1:65" s="12" customFormat="1" ht="22.9" customHeight="1">
      <c r="B132" s="132"/>
      <c r="D132" s="133" t="s">
        <v>75</v>
      </c>
      <c r="E132" s="142" t="s">
        <v>601</v>
      </c>
      <c r="F132" s="142" t="s">
        <v>1268</v>
      </c>
      <c r="J132" s="143">
        <f>BK132</f>
        <v>1778.8300000000002</v>
      </c>
      <c r="L132" s="132"/>
      <c r="M132" s="136"/>
      <c r="N132" s="137"/>
      <c r="O132" s="137"/>
      <c r="P132" s="138">
        <f>SUM(P133:P146)</f>
        <v>0</v>
      </c>
      <c r="Q132" s="137"/>
      <c r="R132" s="138">
        <f>SUM(R133:R146)</f>
        <v>0</v>
      </c>
      <c r="S132" s="137"/>
      <c r="T132" s="139">
        <f>SUM(T133:T146)</f>
        <v>0</v>
      </c>
      <c r="AR132" s="133" t="s">
        <v>150</v>
      </c>
      <c r="AT132" s="140" t="s">
        <v>75</v>
      </c>
      <c r="AU132" s="140" t="s">
        <v>84</v>
      </c>
      <c r="AY132" s="133" t="s">
        <v>142</v>
      </c>
      <c r="BK132" s="141">
        <f>SUM(BK133:BK146)</f>
        <v>1778.8300000000002</v>
      </c>
    </row>
    <row r="133" spans="1:65" s="2" customFormat="1" ht="24.2" customHeight="1">
      <c r="A133" s="26"/>
      <c r="B133" s="144"/>
      <c r="C133" s="145" t="s">
        <v>157</v>
      </c>
      <c r="D133" s="145" t="s">
        <v>145</v>
      </c>
      <c r="E133" s="146" t="s">
        <v>1269</v>
      </c>
      <c r="F133" s="147" t="s">
        <v>1270</v>
      </c>
      <c r="G133" s="148" t="s">
        <v>217</v>
      </c>
      <c r="H133" s="149">
        <v>356</v>
      </c>
      <c r="I133" s="150">
        <v>2.75</v>
      </c>
      <c r="J133" s="150">
        <f t="shared" ref="J133:J146" si="0">ROUND(I133*H133,2)</f>
        <v>979</v>
      </c>
      <c r="K133" s="151"/>
      <c r="L133" s="27"/>
      <c r="M133" s="152" t="s">
        <v>1</v>
      </c>
      <c r="N133" s="153" t="s">
        <v>42</v>
      </c>
      <c r="O133" s="154">
        <v>0</v>
      </c>
      <c r="P133" s="154">
        <f t="shared" ref="P133:P146" si="1">O133*H133</f>
        <v>0</v>
      </c>
      <c r="Q133" s="154">
        <v>0</v>
      </c>
      <c r="R133" s="154">
        <f t="shared" ref="R133:R146" si="2">Q133*H133</f>
        <v>0</v>
      </c>
      <c r="S133" s="154">
        <v>0</v>
      </c>
      <c r="T133" s="155">
        <f t="shared" ref="T133:T146" si="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175</v>
      </c>
      <c r="AT133" s="156" t="s">
        <v>145</v>
      </c>
      <c r="AU133" s="156" t="s">
        <v>150</v>
      </c>
      <c r="AY133" s="14" t="s">
        <v>142</v>
      </c>
      <c r="BE133" s="157">
        <f t="shared" ref="BE133:BE146" si="4">IF(N133="základná",J133,0)</f>
        <v>0</v>
      </c>
      <c r="BF133" s="157">
        <f t="shared" ref="BF133:BF146" si="5">IF(N133="znížená",J133,0)</f>
        <v>979</v>
      </c>
      <c r="BG133" s="157">
        <f t="shared" ref="BG133:BG146" si="6">IF(N133="zákl. prenesená",J133,0)</f>
        <v>0</v>
      </c>
      <c r="BH133" s="157">
        <f t="shared" ref="BH133:BH146" si="7">IF(N133="zníž. prenesená",J133,0)</f>
        <v>0</v>
      </c>
      <c r="BI133" s="157">
        <f t="shared" ref="BI133:BI146" si="8">IF(N133="nulová",J133,0)</f>
        <v>0</v>
      </c>
      <c r="BJ133" s="14" t="s">
        <v>150</v>
      </c>
      <c r="BK133" s="157">
        <f t="shared" ref="BK133:BK146" si="9">ROUND(I133*H133,2)</f>
        <v>979</v>
      </c>
      <c r="BL133" s="14" t="s">
        <v>175</v>
      </c>
      <c r="BM133" s="156" t="s">
        <v>168</v>
      </c>
    </row>
    <row r="134" spans="1:65" s="2" customFormat="1" ht="24.2" customHeight="1">
      <c r="A134" s="26"/>
      <c r="B134" s="144"/>
      <c r="C134" s="162" t="s">
        <v>169</v>
      </c>
      <c r="D134" s="162" t="s">
        <v>281</v>
      </c>
      <c r="E134" s="163" t="s">
        <v>1271</v>
      </c>
      <c r="F134" s="164" t="s">
        <v>1272</v>
      </c>
      <c r="G134" s="165" t="s">
        <v>217</v>
      </c>
      <c r="H134" s="166">
        <v>15</v>
      </c>
      <c r="I134" s="167">
        <v>0.28000000000000003</v>
      </c>
      <c r="J134" s="167">
        <f t="shared" si="0"/>
        <v>4.2</v>
      </c>
      <c r="K134" s="168"/>
      <c r="L134" s="169"/>
      <c r="M134" s="170" t="s">
        <v>1</v>
      </c>
      <c r="N134" s="171" t="s">
        <v>42</v>
      </c>
      <c r="O134" s="154">
        <v>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208</v>
      </c>
      <c r="AT134" s="156" t="s">
        <v>281</v>
      </c>
      <c r="AU134" s="156" t="s">
        <v>150</v>
      </c>
      <c r="AY134" s="14" t="s">
        <v>142</v>
      </c>
      <c r="BE134" s="157">
        <f t="shared" si="4"/>
        <v>0</v>
      </c>
      <c r="BF134" s="157">
        <f t="shared" si="5"/>
        <v>4.2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150</v>
      </c>
      <c r="BK134" s="157">
        <f t="shared" si="9"/>
        <v>4.2</v>
      </c>
      <c r="BL134" s="14" t="s">
        <v>175</v>
      </c>
      <c r="BM134" s="156" t="s">
        <v>172</v>
      </c>
    </row>
    <row r="135" spans="1:65" s="2" customFormat="1" ht="24.2" customHeight="1">
      <c r="A135" s="26"/>
      <c r="B135" s="144"/>
      <c r="C135" s="162" t="s">
        <v>160</v>
      </c>
      <c r="D135" s="162" t="s">
        <v>281</v>
      </c>
      <c r="E135" s="163" t="s">
        <v>1273</v>
      </c>
      <c r="F135" s="164" t="s">
        <v>1274</v>
      </c>
      <c r="G135" s="165" t="s">
        <v>217</v>
      </c>
      <c r="H135" s="166">
        <v>66</v>
      </c>
      <c r="I135" s="167">
        <v>0.3</v>
      </c>
      <c r="J135" s="167">
        <f t="shared" si="0"/>
        <v>19.8</v>
      </c>
      <c r="K135" s="168"/>
      <c r="L135" s="169"/>
      <c r="M135" s="170" t="s">
        <v>1</v>
      </c>
      <c r="N135" s="171" t="s">
        <v>42</v>
      </c>
      <c r="O135" s="154">
        <v>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208</v>
      </c>
      <c r="AT135" s="156" t="s">
        <v>281</v>
      </c>
      <c r="AU135" s="156" t="s">
        <v>150</v>
      </c>
      <c r="AY135" s="14" t="s">
        <v>142</v>
      </c>
      <c r="BE135" s="157">
        <f t="shared" si="4"/>
        <v>0</v>
      </c>
      <c r="BF135" s="157">
        <f t="shared" si="5"/>
        <v>19.8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150</v>
      </c>
      <c r="BK135" s="157">
        <f t="shared" si="9"/>
        <v>19.8</v>
      </c>
      <c r="BL135" s="14" t="s">
        <v>175</v>
      </c>
      <c r="BM135" s="156" t="s">
        <v>175</v>
      </c>
    </row>
    <row r="136" spans="1:65" s="2" customFormat="1" ht="24.2" customHeight="1">
      <c r="A136" s="26"/>
      <c r="B136" s="144"/>
      <c r="C136" s="162" t="s">
        <v>143</v>
      </c>
      <c r="D136" s="162" t="s">
        <v>281</v>
      </c>
      <c r="E136" s="163" t="s">
        <v>1275</v>
      </c>
      <c r="F136" s="164" t="s">
        <v>1276</v>
      </c>
      <c r="G136" s="165" t="s">
        <v>217</v>
      </c>
      <c r="H136" s="166">
        <v>133</v>
      </c>
      <c r="I136" s="167">
        <v>0.55000000000000004</v>
      </c>
      <c r="J136" s="167">
        <f t="shared" si="0"/>
        <v>73.150000000000006</v>
      </c>
      <c r="K136" s="168"/>
      <c r="L136" s="169"/>
      <c r="M136" s="170" t="s">
        <v>1</v>
      </c>
      <c r="N136" s="171" t="s">
        <v>42</v>
      </c>
      <c r="O136" s="154">
        <v>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208</v>
      </c>
      <c r="AT136" s="156" t="s">
        <v>281</v>
      </c>
      <c r="AU136" s="156" t="s">
        <v>150</v>
      </c>
      <c r="AY136" s="14" t="s">
        <v>142</v>
      </c>
      <c r="BE136" s="157">
        <f t="shared" si="4"/>
        <v>0</v>
      </c>
      <c r="BF136" s="157">
        <f t="shared" si="5"/>
        <v>73.150000000000006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4" t="s">
        <v>150</v>
      </c>
      <c r="BK136" s="157">
        <f t="shared" si="9"/>
        <v>73.150000000000006</v>
      </c>
      <c r="BL136" s="14" t="s">
        <v>175</v>
      </c>
      <c r="BM136" s="156" t="s">
        <v>178</v>
      </c>
    </row>
    <row r="137" spans="1:65" s="2" customFormat="1" ht="24.2" customHeight="1">
      <c r="A137" s="26"/>
      <c r="B137" s="144"/>
      <c r="C137" s="162" t="s">
        <v>164</v>
      </c>
      <c r="D137" s="162" t="s">
        <v>281</v>
      </c>
      <c r="E137" s="163" t="s">
        <v>1277</v>
      </c>
      <c r="F137" s="164" t="s">
        <v>1278</v>
      </c>
      <c r="G137" s="165" t="s">
        <v>217</v>
      </c>
      <c r="H137" s="166">
        <v>26</v>
      </c>
      <c r="I137" s="167">
        <v>0.37</v>
      </c>
      <c r="J137" s="167">
        <f t="shared" si="0"/>
        <v>9.6199999999999992</v>
      </c>
      <c r="K137" s="168"/>
      <c r="L137" s="169"/>
      <c r="M137" s="170" t="s">
        <v>1</v>
      </c>
      <c r="N137" s="171" t="s">
        <v>42</v>
      </c>
      <c r="O137" s="154">
        <v>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6" t="s">
        <v>208</v>
      </c>
      <c r="AT137" s="156" t="s">
        <v>281</v>
      </c>
      <c r="AU137" s="156" t="s">
        <v>150</v>
      </c>
      <c r="AY137" s="14" t="s">
        <v>142</v>
      </c>
      <c r="BE137" s="157">
        <f t="shared" si="4"/>
        <v>0</v>
      </c>
      <c r="BF137" s="157">
        <f t="shared" si="5"/>
        <v>9.6199999999999992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4" t="s">
        <v>150</v>
      </c>
      <c r="BK137" s="157">
        <f t="shared" si="9"/>
        <v>9.6199999999999992</v>
      </c>
      <c r="BL137" s="14" t="s">
        <v>175</v>
      </c>
      <c r="BM137" s="156" t="s">
        <v>7</v>
      </c>
    </row>
    <row r="138" spans="1:65" s="2" customFormat="1" ht="24.2" customHeight="1">
      <c r="A138" s="26"/>
      <c r="B138" s="144"/>
      <c r="C138" s="162" t="s">
        <v>181</v>
      </c>
      <c r="D138" s="162" t="s">
        <v>281</v>
      </c>
      <c r="E138" s="163" t="s">
        <v>1279</v>
      </c>
      <c r="F138" s="164" t="s">
        <v>1280</v>
      </c>
      <c r="G138" s="165" t="s">
        <v>217</v>
      </c>
      <c r="H138" s="166">
        <v>54</v>
      </c>
      <c r="I138" s="167">
        <v>0.61</v>
      </c>
      <c r="J138" s="167">
        <f t="shared" si="0"/>
        <v>32.94</v>
      </c>
      <c r="K138" s="168"/>
      <c r="L138" s="169"/>
      <c r="M138" s="170" t="s">
        <v>1</v>
      </c>
      <c r="N138" s="171" t="s">
        <v>42</v>
      </c>
      <c r="O138" s="154">
        <v>0</v>
      </c>
      <c r="P138" s="154">
        <f t="shared" si="1"/>
        <v>0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208</v>
      </c>
      <c r="AT138" s="156" t="s">
        <v>281</v>
      </c>
      <c r="AU138" s="156" t="s">
        <v>150</v>
      </c>
      <c r="AY138" s="14" t="s">
        <v>142</v>
      </c>
      <c r="BE138" s="157">
        <f t="shared" si="4"/>
        <v>0</v>
      </c>
      <c r="BF138" s="157">
        <f t="shared" si="5"/>
        <v>32.94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4" t="s">
        <v>150</v>
      </c>
      <c r="BK138" s="157">
        <f t="shared" si="9"/>
        <v>32.94</v>
      </c>
      <c r="BL138" s="14" t="s">
        <v>175</v>
      </c>
      <c r="BM138" s="156" t="s">
        <v>184</v>
      </c>
    </row>
    <row r="139" spans="1:65" s="2" customFormat="1" ht="24.2" customHeight="1">
      <c r="A139" s="26"/>
      <c r="B139" s="144"/>
      <c r="C139" s="162" t="s">
        <v>168</v>
      </c>
      <c r="D139" s="162" t="s">
        <v>281</v>
      </c>
      <c r="E139" s="163" t="s">
        <v>1281</v>
      </c>
      <c r="F139" s="164" t="s">
        <v>1282</v>
      </c>
      <c r="G139" s="165" t="s">
        <v>217</v>
      </c>
      <c r="H139" s="166">
        <v>56</v>
      </c>
      <c r="I139" s="167">
        <v>0.48</v>
      </c>
      <c r="J139" s="167">
        <f t="shared" si="0"/>
        <v>26.88</v>
      </c>
      <c r="K139" s="168"/>
      <c r="L139" s="169"/>
      <c r="M139" s="170" t="s">
        <v>1</v>
      </c>
      <c r="N139" s="171" t="s">
        <v>42</v>
      </c>
      <c r="O139" s="154">
        <v>0</v>
      </c>
      <c r="P139" s="154">
        <f t="shared" si="1"/>
        <v>0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208</v>
      </c>
      <c r="AT139" s="156" t="s">
        <v>281</v>
      </c>
      <c r="AU139" s="156" t="s">
        <v>150</v>
      </c>
      <c r="AY139" s="14" t="s">
        <v>142</v>
      </c>
      <c r="BE139" s="157">
        <f t="shared" si="4"/>
        <v>0</v>
      </c>
      <c r="BF139" s="157">
        <f t="shared" si="5"/>
        <v>26.88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4" t="s">
        <v>150</v>
      </c>
      <c r="BK139" s="157">
        <f t="shared" si="9"/>
        <v>26.88</v>
      </c>
      <c r="BL139" s="14" t="s">
        <v>175</v>
      </c>
      <c r="BM139" s="156" t="s">
        <v>187</v>
      </c>
    </row>
    <row r="140" spans="1:65" s="2" customFormat="1" ht="24.2" customHeight="1">
      <c r="A140" s="26"/>
      <c r="B140" s="144"/>
      <c r="C140" s="162" t="s">
        <v>192</v>
      </c>
      <c r="D140" s="162" t="s">
        <v>281</v>
      </c>
      <c r="E140" s="163" t="s">
        <v>1283</v>
      </c>
      <c r="F140" s="164" t="s">
        <v>1284</v>
      </c>
      <c r="G140" s="165" t="s">
        <v>217</v>
      </c>
      <c r="H140" s="166">
        <v>42</v>
      </c>
      <c r="I140" s="167">
        <v>0.74</v>
      </c>
      <c r="J140" s="167">
        <f t="shared" si="0"/>
        <v>31.08</v>
      </c>
      <c r="K140" s="168"/>
      <c r="L140" s="169"/>
      <c r="M140" s="170" t="s">
        <v>1</v>
      </c>
      <c r="N140" s="171" t="s">
        <v>42</v>
      </c>
      <c r="O140" s="154">
        <v>0</v>
      </c>
      <c r="P140" s="154">
        <f t="shared" si="1"/>
        <v>0</v>
      </c>
      <c r="Q140" s="154">
        <v>0</v>
      </c>
      <c r="R140" s="154">
        <f t="shared" si="2"/>
        <v>0</v>
      </c>
      <c r="S140" s="154">
        <v>0</v>
      </c>
      <c r="T140" s="155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6" t="s">
        <v>208</v>
      </c>
      <c r="AT140" s="156" t="s">
        <v>281</v>
      </c>
      <c r="AU140" s="156" t="s">
        <v>150</v>
      </c>
      <c r="AY140" s="14" t="s">
        <v>142</v>
      </c>
      <c r="BE140" s="157">
        <f t="shared" si="4"/>
        <v>0</v>
      </c>
      <c r="BF140" s="157">
        <f t="shared" si="5"/>
        <v>31.08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4" t="s">
        <v>150</v>
      </c>
      <c r="BK140" s="157">
        <f t="shared" si="9"/>
        <v>31.08</v>
      </c>
      <c r="BL140" s="14" t="s">
        <v>175</v>
      </c>
      <c r="BM140" s="156" t="s">
        <v>196</v>
      </c>
    </row>
    <row r="141" spans="1:65" s="2" customFormat="1" ht="24.2" customHeight="1">
      <c r="A141" s="26"/>
      <c r="B141" s="144"/>
      <c r="C141" s="162" t="s">
        <v>172</v>
      </c>
      <c r="D141" s="162" t="s">
        <v>281</v>
      </c>
      <c r="E141" s="163" t="s">
        <v>1285</v>
      </c>
      <c r="F141" s="164" t="s">
        <v>1286</v>
      </c>
      <c r="G141" s="165" t="s">
        <v>217</v>
      </c>
      <c r="H141" s="166">
        <v>41</v>
      </c>
      <c r="I141" s="167">
        <v>0.88</v>
      </c>
      <c r="J141" s="167">
        <f t="shared" si="0"/>
        <v>36.08</v>
      </c>
      <c r="K141" s="168"/>
      <c r="L141" s="169"/>
      <c r="M141" s="170" t="s">
        <v>1</v>
      </c>
      <c r="N141" s="171" t="s">
        <v>42</v>
      </c>
      <c r="O141" s="154">
        <v>0</v>
      </c>
      <c r="P141" s="154">
        <f t="shared" si="1"/>
        <v>0</v>
      </c>
      <c r="Q141" s="154">
        <v>0</v>
      </c>
      <c r="R141" s="154">
        <f t="shared" si="2"/>
        <v>0</v>
      </c>
      <c r="S141" s="154">
        <v>0</v>
      </c>
      <c r="T141" s="155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6" t="s">
        <v>208</v>
      </c>
      <c r="AT141" s="156" t="s">
        <v>281</v>
      </c>
      <c r="AU141" s="156" t="s">
        <v>150</v>
      </c>
      <c r="AY141" s="14" t="s">
        <v>142</v>
      </c>
      <c r="BE141" s="157">
        <f t="shared" si="4"/>
        <v>0</v>
      </c>
      <c r="BF141" s="157">
        <f t="shared" si="5"/>
        <v>36.08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4" t="s">
        <v>150</v>
      </c>
      <c r="BK141" s="157">
        <f t="shared" si="9"/>
        <v>36.08</v>
      </c>
      <c r="BL141" s="14" t="s">
        <v>175</v>
      </c>
      <c r="BM141" s="156" t="s">
        <v>199</v>
      </c>
    </row>
    <row r="142" spans="1:65" s="2" customFormat="1" ht="24.2" customHeight="1">
      <c r="A142" s="26"/>
      <c r="B142" s="144"/>
      <c r="C142" s="162" t="s">
        <v>200</v>
      </c>
      <c r="D142" s="162" t="s">
        <v>281</v>
      </c>
      <c r="E142" s="163" t="s">
        <v>1287</v>
      </c>
      <c r="F142" s="164" t="s">
        <v>1288</v>
      </c>
      <c r="G142" s="165" t="s">
        <v>217</v>
      </c>
      <c r="H142" s="166">
        <v>78</v>
      </c>
      <c r="I142" s="167">
        <v>1.41</v>
      </c>
      <c r="J142" s="167">
        <f t="shared" si="0"/>
        <v>109.98</v>
      </c>
      <c r="K142" s="168"/>
      <c r="L142" s="169"/>
      <c r="M142" s="170" t="s">
        <v>1</v>
      </c>
      <c r="N142" s="171" t="s">
        <v>42</v>
      </c>
      <c r="O142" s="154">
        <v>0</v>
      </c>
      <c r="P142" s="154">
        <f t="shared" si="1"/>
        <v>0</v>
      </c>
      <c r="Q142" s="154">
        <v>0</v>
      </c>
      <c r="R142" s="154">
        <f t="shared" si="2"/>
        <v>0</v>
      </c>
      <c r="S142" s="154">
        <v>0</v>
      </c>
      <c r="T142" s="155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208</v>
      </c>
      <c r="AT142" s="156" t="s">
        <v>281</v>
      </c>
      <c r="AU142" s="156" t="s">
        <v>150</v>
      </c>
      <c r="AY142" s="14" t="s">
        <v>142</v>
      </c>
      <c r="BE142" s="157">
        <f t="shared" si="4"/>
        <v>0</v>
      </c>
      <c r="BF142" s="157">
        <f t="shared" si="5"/>
        <v>109.98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4" t="s">
        <v>150</v>
      </c>
      <c r="BK142" s="157">
        <f t="shared" si="9"/>
        <v>109.98</v>
      </c>
      <c r="BL142" s="14" t="s">
        <v>175</v>
      </c>
      <c r="BM142" s="156" t="s">
        <v>203</v>
      </c>
    </row>
    <row r="143" spans="1:65" s="2" customFormat="1" ht="16.5" customHeight="1">
      <c r="A143" s="26"/>
      <c r="B143" s="144"/>
      <c r="C143" s="162" t="s">
        <v>175</v>
      </c>
      <c r="D143" s="162" t="s">
        <v>281</v>
      </c>
      <c r="E143" s="163" t="s">
        <v>1289</v>
      </c>
      <c r="F143" s="164" t="s">
        <v>1290</v>
      </c>
      <c r="G143" s="165" t="s">
        <v>806</v>
      </c>
      <c r="H143" s="166">
        <v>1</v>
      </c>
      <c r="I143" s="167">
        <v>66</v>
      </c>
      <c r="J143" s="167">
        <f t="shared" si="0"/>
        <v>66</v>
      </c>
      <c r="K143" s="168"/>
      <c r="L143" s="169"/>
      <c r="M143" s="170" t="s">
        <v>1</v>
      </c>
      <c r="N143" s="171" t="s">
        <v>42</v>
      </c>
      <c r="O143" s="154">
        <v>0</v>
      </c>
      <c r="P143" s="154">
        <f t="shared" si="1"/>
        <v>0</v>
      </c>
      <c r="Q143" s="154">
        <v>0</v>
      </c>
      <c r="R143" s="154">
        <f t="shared" si="2"/>
        <v>0</v>
      </c>
      <c r="S143" s="154">
        <v>0</v>
      </c>
      <c r="T143" s="155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208</v>
      </c>
      <c r="AT143" s="156" t="s">
        <v>281</v>
      </c>
      <c r="AU143" s="156" t="s">
        <v>150</v>
      </c>
      <c r="AY143" s="14" t="s">
        <v>142</v>
      </c>
      <c r="BE143" s="157">
        <f t="shared" si="4"/>
        <v>0</v>
      </c>
      <c r="BF143" s="157">
        <f t="shared" si="5"/>
        <v>66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4" t="s">
        <v>150</v>
      </c>
      <c r="BK143" s="157">
        <f t="shared" si="9"/>
        <v>66</v>
      </c>
      <c r="BL143" s="14" t="s">
        <v>175</v>
      </c>
      <c r="BM143" s="156" t="s">
        <v>208</v>
      </c>
    </row>
    <row r="144" spans="1:65" s="2" customFormat="1" ht="24.2" customHeight="1">
      <c r="A144" s="26"/>
      <c r="B144" s="144"/>
      <c r="C144" s="145" t="s">
        <v>211</v>
      </c>
      <c r="D144" s="145" t="s">
        <v>145</v>
      </c>
      <c r="E144" s="146" t="s">
        <v>1291</v>
      </c>
      <c r="F144" s="147" t="s">
        <v>1292</v>
      </c>
      <c r="G144" s="148" t="s">
        <v>217</v>
      </c>
      <c r="H144" s="149">
        <v>117</v>
      </c>
      <c r="I144" s="150">
        <v>3.08</v>
      </c>
      <c r="J144" s="150">
        <f t="shared" si="0"/>
        <v>360.36</v>
      </c>
      <c r="K144" s="151"/>
      <c r="L144" s="27"/>
      <c r="M144" s="152" t="s">
        <v>1</v>
      </c>
      <c r="N144" s="153" t="s">
        <v>42</v>
      </c>
      <c r="O144" s="154">
        <v>0</v>
      </c>
      <c r="P144" s="154">
        <f t="shared" si="1"/>
        <v>0</v>
      </c>
      <c r="Q144" s="154">
        <v>0</v>
      </c>
      <c r="R144" s="154">
        <f t="shared" si="2"/>
        <v>0</v>
      </c>
      <c r="S144" s="154">
        <v>0</v>
      </c>
      <c r="T144" s="155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175</v>
      </c>
      <c r="AT144" s="156" t="s">
        <v>145</v>
      </c>
      <c r="AU144" s="156" t="s">
        <v>150</v>
      </c>
      <c r="AY144" s="14" t="s">
        <v>142</v>
      </c>
      <c r="BE144" s="157">
        <f t="shared" si="4"/>
        <v>0</v>
      </c>
      <c r="BF144" s="157">
        <f t="shared" si="5"/>
        <v>360.36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4" t="s">
        <v>150</v>
      </c>
      <c r="BK144" s="157">
        <f t="shared" si="9"/>
        <v>360.36</v>
      </c>
      <c r="BL144" s="14" t="s">
        <v>175</v>
      </c>
      <c r="BM144" s="156" t="s">
        <v>214</v>
      </c>
    </row>
    <row r="145" spans="1:65" s="2" customFormat="1" ht="24.2" customHeight="1">
      <c r="A145" s="26"/>
      <c r="B145" s="144"/>
      <c r="C145" s="145" t="s">
        <v>178</v>
      </c>
      <c r="D145" s="145" t="s">
        <v>145</v>
      </c>
      <c r="E145" s="146" t="s">
        <v>1293</v>
      </c>
      <c r="F145" s="147" t="s">
        <v>633</v>
      </c>
      <c r="G145" s="148" t="s">
        <v>1176</v>
      </c>
      <c r="H145" s="149">
        <v>17.491</v>
      </c>
      <c r="I145" s="150">
        <v>1.3</v>
      </c>
      <c r="J145" s="150">
        <f t="shared" si="0"/>
        <v>22.74</v>
      </c>
      <c r="K145" s="151"/>
      <c r="L145" s="27"/>
      <c r="M145" s="152" t="s">
        <v>1</v>
      </c>
      <c r="N145" s="153" t="s">
        <v>42</v>
      </c>
      <c r="O145" s="154">
        <v>0</v>
      </c>
      <c r="P145" s="154">
        <f t="shared" si="1"/>
        <v>0</v>
      </c>
      <c r="Q145" s="154">
        <v>0</v>
      </c>
      <c r="R145" s="154">
        <f t="shared" si="2"/>
        <v>0</v>
      </c>
      <c r="S145" s="154">
        <v>0</v>
      </c>
      <c r="T145" s="155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175</v>
      </c>
      <c r="AT145" s="156" t="s">
        <v>145</v>
      </c>
      <c r="AU145" s="156" t="s">
        <v>150</v>
      </c>
      <c r="AY145" s="14" t="s">
        <v>142</v>
      </c>
      <c r="BE145" s="157">
        <f t="shared" si="4"/>
        <v>0</v>
      </c>
      <c r="BF145" s="157">
        <f t="shared" si="5"/>
        <v>22.74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4" t="s">
        <v>150</v>
      </c>
      <c r="BK145" s="157">
        <f t="shared" si="9"/>
        <v>22.74</v>
      </c>
      <c r="BL145" s="14" t="s">
        <v>175</v>
      </c>
      <c r="BM145" s="156" t="s">
        <v>218</v>
      </c>
    </row>
    <row r="146" spans="1:65" s="2" customFormat="1" ht="24.2" customHeight="1">
      <c r="A146" s="26"/>
      <c r="B146" s="144"/>
      <c r="C146" s="145" t="s">
        <v>219</v>
      </c>
      <c r="D146" s="145" t="s">
        <v>145</v>
      </c>
      <c r="E146" s="146" t="s">
        <v>1294</v>
      </c>
      <c r="F146" s="147" t="s">
        <v>1295</v>
      </c>
      <c r="G146" s="148" t="s">
        <v>1176</v>
      </c>
      <c r="H146" s="149">
        <v>17.491</v>
      </c>
      <c r="I146" s="150">
        <v>0.4</v>
      </c>
      <c r="J146" s="150">
        <f t="shared" si="0"/>
        <v>7</v>
      </c>
      <c r="K146" s="151"/>
      <c r="L146" s="27"/>
      <c r="M146" s="152" t="s">
        <v>1</v>
      </c>
      <c r="N146" s="153" t="s">
        <v>42</v>
      </c>
      <c r="O146" s="154">
        <v>0</v>
      </c>
      <c r="P146" s="154">
        <f t="shared" si="1"/>
        <v>0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175</v>
      </c>
      <c r="AT146" s="156" t="s">
        <v>145</v>
      </c>
      <c r="AU146" s="156" t="s">
        <v>150</v>
      </c>
      <c r="AY146" s="14" t="s">
        <v>142</v>
      </c>
      <c r="BE146" s="157">
        <f t="shared" si="4"/>
        <v>0</v>
      </c>
      <c r="BF146" s="157">
        <f t="shared" si="5"/>
        <v>7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4" t="s">
        <v>150</v>
      </c>
      <c r="BK146" s="157">
        <f t="shared" si="9"/>
        <v>7</v>
      </c>
      <c r="BL146" s="14" t="s">
        <v>175</v>
      </c>
      <c r="BM146" s="156" t="s">
        <v>222</v>
      </c>
    </row>
    <row r="147" spans="1:65" s="12" customFormat="1" ht="22.9" customHeight="1">
      <c r="B147" s="132"/>
      <c r="D147" s="133" t="s">
        <v>75</v>
      </c>
      <c r="E147" s="142" t="s">
        <v>1296</v>
      </c>
      <c r="F147" s="142" t="s">
        <v>1297</v>
      </c>
      <c r="J147" s="143">
        <f>BK147</f>
        <v>3684.98</v>
      </c>
      <c r="L147" s="132"/>
      <c r="M147" s="136"/>
      <c r="N147" s="137"/>
      <c r="O147" s="137"/>
      <c r="P147" s="138">
        <f>SUM(P148:P166)</f>
        <v>0</v>
      </c>
      <c r="Q147" s="137"/>
      <c r="R147" s="138">
        <f>SUM(R148:R166)</f>
        <v>0</v>
      </c>
      <c r="S147" s="137"/>
      <c r="T147" s="139">
        <f>SUM(T148:T166)</f>
        <v>0</v>
      </c>
      <c r="AR147" s="133" t="s">
        <v>150</v>
      </c>
      <c r="AT147" s="140" t="s">
        <v>75</v>
      </c>
      <c r="AU147" s="140" t="s">
        <v>84</v>
      </c>
      <c r="AY147" s="133" t="s">
        <v>142</v>
      </c>
      <c r="BK147" s="141">
        <f>SUM(BK148:BK166)</f>
        <v>3684.98</v>
      </c>
    </row>
    <row r="148" spans="1:65" s="2" customFormat="1" ht="21.75" customHeight="1">
      <c r="A148" s="26"/>
      <c r="B148" s="144"/>
      <c r="C148" s="145" t="s">
        <v>7</v>
      </c>
      <c r="D148" s="145" t="s">
        <v>145</v>
      </c>
      <c r="E148" s="146" t="s">
        <v>1298</v>
      </c>
      <c r="F148" s="147" t="s">
        <v>1299</v>
      </c>
      <c r="G148" s="148" t="s">
        <v>217</v>
      </c>
      <c r="H148" s="149">
        <v>7</v>
      </c>
      <c r="I148" s="150">
        <v>16.28</v>
      </c>
      <c r="J148" s="150">
        <f t="shared" ref="J148:J166" si="10">ROUND(I148*H148,2)</f>
        <v>113.96</v>
      </c>
      <c r="K148" s="151"/>
      <c r="L148" s="27"/>
      <c r="M148" s="152" t="s">
        <v>1</v>
      </c>
      <c r="N148" s="153" t="s">
        <v>42</v>
      </c>
      <c r="O148" s="154">
        <v>0</v>
      </c>
      <c r="P148" s="154">
        <f t="shared" ref="P148:P166" si="11">O148*H148</f>
        <v>0</v>
      </c>
      <c r="Q148" s="154">
        <v>0</v>
      </c>
      <c r="R148" s="154">
        <f t="shared" ref="R148:R166" si="12">Q148*H148</f>
        <v>0</v>
      </c>
      <c r="S148" s="154">
        <v>0</v>
      </c>
      <c r="T148" s="155">
        <f t="shared" ref="T148:T166" si="13"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175</v>
      </c>
      <c r="AT148" s="156" t="s">
        <v>145</v>
      </c>
      <c r="AU148" s="156" t="s">
        <v>150</v>
      </c>
      <c r="AY148" s="14" t="s">
        <v>142</v>
      </c>
      <c r="BE148" s="157">
        <f t="shared" ref="BE148:BE166" si="14">IF(N148="základná",J148,0)</f>
        <v>0</v>
      </c>
      <c r="BF148" s="157">
        <f t="shared" ref="BF148:BF166" si="15">IF(N148="znížená",J148,0)</f>
        <v>113.96</v>
      </c>
      <c r="BG148" s="157">
        <f t="shared" ref="BG148:BG166" si="16">IF(N148="zákl. prenesená",J148,0)</f>
        <v>0</v>
      </c>
      <c r="BH148" s="157">
        <f t="shared" ref="BH148:BH166" si="17">IF(N148="zníž. prenesená",J148,0)</f>
        <v>0</v>
      </c>
      <c r="BI148" s="157">
        <f t="shared" ref="BI148:BI166" si="18">IF(N148="nulová",J148,0)</f>
        <v>0</v>
      </c>
      <c r="BJ148" s="14" t="s">
        <v>150</v>
      </c>
      <c r="BK148" s="157">
        <f t="shared" ref="BK148:BK166" si="19">ROUND(I148*H148,2)</f>
        <v>113.96</v>
      </c>
      <c r="BL148" s="14" t="s">
        <v>175</v>
      </c>
      <c r="BM148" s="156" t="s">
        <v>228</v>
      </c>
    </row>
    <row r="149" spans="1:65" s="2" customFormat="1" ht="21.75" customHeight="1">
      <c r="A149" s="26"/>
      <c r="B149" s="144"/>
      <c r="C149" s="145" t="s">
        <v>297</v>
      </c>
      <c r="D149" s="145" t="s">
        <v>145</v>
      </c>
      <c r="E149" s="146" t="s">
        <v>1300</v>
      </c>
      <c r="F149" s="147" t="s">
        <v>1301</v>
      </c>
      <c r="G149" s="148" t="s">
        <v>217</v>
      </c>
      <c r="H149" s="149">
        <v>49</v>
      </c>
      <c r="I149" s="150">
        <v>18.7</v>
      </c>
      <c r="J149" s="150">
        <f t="shared" si="10"/>
        <v>916.3</v>
      </c>
      <c r="K149" s="151"/>
      <c r="L149" s="27"/>
      <c r="M149" s="152" t="s">
        <v>1</v>
      </c>
      <c r="N149" s="153" t="s">
        <v>42</v>
      </c>
      <c r="O149" s="154">
        <v>0</v>
      </c>
      <c r="P149" s="154">
        <f t="shared" si="11"/>
        <v>0</v>
      </c>
      <c r="Q149" s="154">
        <v>0</v>
      </c>
      <c r="R149" s="154">
        <f t="shared" si="12"/>
        <v>0</v>
      </c>
      <c r="S149" s="154">
        <v>0</v>
      </c>
      <c r="T149" s="155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175</v>
      </c>
      <c r="AT149" s="156" t="s">
        <v>145</v>
      </c>
      <c r="AU149" s="156" t="s">
        <v>150</v>
      </c>
      <c r="AY149" s="14" t="s">
        <v>142</v>
      </c>
      <c r="BE149" s="157">
        <f t="shared" si="14"/>
        <v>0</v>
      </c>
      <c r="BF149" s="157">
        <f t="shared" si="15"/>
        <v>916.3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4" t="s">
        <v>150</v>
      </c>
      <c r="BK149" s="157">
        <f t="shared" si="19"/>
        <v>916.3</v>
      </c>
      <c r="BL149" s="14" t="s">
        <v>175</v>
      </c>
      <c r="BM149" s="156" t="s">
        <v>300</v>
      </c>
    </row>
    <row r="150" spans="1:65" s="2" customFormat="1" ht="21.75" customHeight="1">
      <c r="A150" s="26"/>
      <c r="B150" s="144"/>
      <c r="C150" s="145" t="s">
        <v>184</v>
      </c>
      <c r="D150" s="145" t="s">
        <v>145</v>
      </c>
      <c r="E150" s="146" t="s">
        <v>1302</v>
      </c>
      <c r="F150" s="147" t="s">
        <v>1303</v>
      </c>
      <c r="G150" s="148" t="s">
        <v>217</v>
      </c>
      <c r="H150" s="149">
        <v>21</v>
      </c>
      <c r="I150" s="150">
        <v>20.9</v>
      </c>
      <c r="J150" s="150">
        <f t="shared" si="10"/>
        <v>438.9</v>
      </c>
      <c r="K150" s="151"/>
      <c r="L150" s="27"/>
      <c r="M150" s="152" t="s">
        <v>1</v>
      </c>
      <c r="N150" s="153" t="s">
        <v>42</v>
      </c>
      <c r="O150" s="154">
        <v>0</v>
      </c>
      <c r="P150" s="154">
        <f t="shared" si="11"/>
        <v>0</v>
      </c>
      <c r="Q150" s="154">
        <v>0</v>
      </c>
      <c r="R150" s="154">
        <f t="shared" si="12"/>
        <v>0</v>
      </c>
      <c r="S150" s="154">
        <v>0</v>
      </c>
      <c r="T150" s="155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175</v>
      </c>
      <c r="AT150" s="156" t="s">
        <v>145</v>
      </c>
      <c r="AU150" s="156" t="s">
        <v>150</v>
      </c>
      <c r="AY150" s="14" t="s">
        <v>142</v>
      </c>
      <c r="BE150" s="157">
        <f t="shared" si="14"/>
        <v>0</v>
      </c>
      <c r="BF150" s="157">
        <f t="shared" si="15"/>
        <v>438.9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4" t="s">
        <v>150</v>
      </c>
      <c r="BK150" s="157">
        <f t="shared" si="19"/>
        <v>438.9</v>
      </c>
      <c r="BL150" s="14" t="s">
        <v>175</v>
      </c>
      <c r="BM150" s="156" t="s">
        <v>304</v>
      </c>
    </row>
    <row r="151" spans="1:65" s="2" customFormat="1" ht="24.2" customHeight="1">
      <c r="A151" s="26"/>
      <c r="B151" s="144"/>
      <c r="C151" s="145" t="s">
        <v>305</v>
      </c>
      <c r="D151" s="145" t="s">
        <v>145</v>
      </c>
      <c r="E151" s="146" t="s">
        <v>1304</v>
      </c>
      <c r="F151" s="147" t="s">
        <v>1305</v>
      </c>
      <c r="G151" s="148" t="s">
        <v>217</v>
      </c>
      <c r="H151" s="149">
        <v>12</v>
      </c>
      <c r="I151" s="150">
        <v>10.78</v>
      </c>
      <c r="J151" s="150">
        <f t="shared" si="10"/>
        <v>129.36000000000001</v>
      </c>
      <c r="K151" s="151"/>
      <c r="L151" s="27"/>
      <c r="M151" s="152" t="s">
        <v>1</v>
      </c>
      <c r="N151" s="153" t="s">
        <v>42</v>
      </c>
      <c r="O151" s="154">
        <v>0</v>
      </c>
      <c r="P151" s="154">
        <f t="shared" si="11"/>
        <v>0</v>
      </c>
      <c r="Q151" s="154">
        <v>0</v>
      </c>
      <c r="R151" s="154">
        <f t="shared" si="12"/>
        <v>0</v>
      </c>
      <c r="S151" s="154">
        <v>0</v>
      </c>
      <c r="T151" s="155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175</v>
      </c>
      <c r="AT151" s="156" t="s">
        <v>145</v>
      </c>
      <c r="AU151" s="156" t="s">
        <v>150</v>
      </c>
      <c r="AY151" s="14" t="s">
        <v>142</v>
      </c>
      <c r="BE151" s="157">
        <f t="shared" si="14"/>
        <v>0</v>
      </c>
      <c r="BF151" s="157">
        <f t="shared" si="15"/>
        <v>129.36000000000001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4" t="s">
        <v>150</v>
      </c>
      <c r="BK151" s="157">
        <f t="shared" si="19"/>
        <v>129.36000000000001</v>
      </c>
      <c r="BL151" s="14" t="s">
        <v>175</v>
      </c>
      <c r="BM151" s="156" t="s">
        <v>308</v>
      </c>
    </row>
    <row r="152" spans="1:65" s="2" customFormat="1" ht="24.2" customHeight="1">
      <c r="A152" s="26"/>
      <c r="B152" s="144"/>
      <c r="C152" s="145" t="s">
        <v>187</v>
      </c>
      <c r="D152" s="145" t="s">
        <v>145</v>
      </c>
      <c r="E152" s="146" t="s">
        <v>1306</v>
      </c>
      <c r="F152" s="147" t="s">
        <v>1307</v>
      </c>
      <c r="G152" s="148" t="s">
        <v>217</v>
      </c>
      <c r="H152" s="149">
        <v>39</v>
      </c>
      <c r="I152" s="150">
        <v>13.75</v>
      </c>
      <c r="J152" s="150">
        <f t="shared" si="10"/>
        <v>536.25</v>
      </c>
      <c r="K152" s="151"/>
      <c r="L152" s="27"/>
      <c r="M152" s="152" t="s">
        <v>1</v>
      </c>
      <c r="N152" s="153" t="s">
        <v>42</v>
      </c>
      <c r="O152" s="154">
        <v>0</v>
      </c>
      <c r="P152" s="154">
        <f t="shared" si="11"/>
        <v>0</v>
      </c>
      <c r="Q152" s="154">
        <v>0</v>
      </c>
      <c r="R152" s="154">
        <f t="shared" si="12"/>
        <v>0</v>
      </c>
      <c r="S152" s="154">
        <v>0</v>
      </c>
      <c r="T152" s="155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175</v>
      </c>
      <c r="AT152" s="156" t="s">
        <v>145</v>
      </c>
      <c r="AU152" s="156" t="s">
        <v>150</v>
      </c>
      <c r="AY152" s="14" t="s">
        <v>142</v>
      </c>
      <c r="BE152" s="157">
        <f t="shared" si="14"/>
        <v>0</v>
      </c>
      <c r="BF152" s="157">
        <f t="shared" si="15"/>
        <v>536.25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4" t="s">
        <v>150</v>
      </c>
      <c r="BK152" s="157">
        <f t="shared" si="19"/>
        <v>536.25</v>
      </c>
      <c r="BL152" s="14" t="s">
        <v>175</v>
      </c>
      <c r="BM152" s="156" t="s">
        <v>311</v>
      </c>
    </row>
    <row r="153" spans="1:65" s="2" customFormat="1" ht="16.5" customHeight="1">
      <c r="A153" s="26"/>
      <c r="B153" s="144"/>
      <c r="C153" s="145" t="s">
        <v>312</v>
      </c>
      <c r="D153" s="145" t="s">
        <v>145</v>
      </c>
      <c r="E153" s="146" t="s">
        <v>1308</v>
      </c>
      <c r="F153" s="147" t="s">
        <v>1309</v>
      </c>
      <c r="G153" s="148" t="s">
        <v>303</v>
      </c>
      <c r="H153" s="149">
        <v>5</v>
      </c>
      <c r="I153" s="150">
        <v>5.5</v>
      </c>
      <c r="J153" s="150">
        <f t="shared" si="10"/>
        <v>27.5</v>
      </c>
      <c r="K153" s="151"/>
      <c r="L153" s="27"/>
      <c r="M153" s="152" t="s">
        <v>1</v>
      </c>
      <c r="N153" s="153" t="s">
        <v>42</v>
      </c>
      <c r="O153" s="154">
        <v>0</v>
      </c>
      <c r="P153" s="154">
        <f t="shared" si="11"/>
        <v>0</v>
      </c>
      <c r="Q153" s="154">
        <v>0</v>
      </c>
      <c r="R153" s="154">
        <f t="shared" si="12"/>
        <v>0</v>
      </c>
      <c r="S153" s="154">
        <v>0</v>
      </c>
      <c r="T153" s="155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175</v>
      </c>
      <c r="AT153" s="156" t="s">
        <v>145</v>
      </c>
      <c r="AU153" s="156" t="s">
        <v>150</v>
      </c>
      <c r="AY153" s="14" t="s">
        <v>142</v>
      </c>
      <c r="BE153" s="157">
        <f t="shared" si="14"/>
        <v>0</v>
      </c>
      <c r="BF153" s="157">
        <f t="shared" si="15"/>
        <v>27.5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4" t="s">
        <v>150</v>
      </c>
      <c r="BK153" s="157">
        <f t="shared" si="19"/>
        <v>27.5</v>
      </c>
      <c r="BL153" s="14" t="s">
        <v>175</v>
      </c>
      <c r="BM153" s="156" t="s">
        <v>315</v>
      </c>
    </row>
    <row r="154" spans="1:65" s="2" customFormat="1" ht="16.5" customHeight="1">
      <c r="A154" s="26"/>
      <c r="B154" s="144"/>
      <c r="C154" s="145" t="s">
        <v>196</v>
      </c>
      <c r="D154" s="145" t="s">
        <v>145</v>
      </c>
      <c r="E154" s="146" t="s">
        <v>1310</v>
      </c>
      <c r="F154" s="147" t="s">
        <v>1311</v>
      </c>
      <c r="G154" s="148" t="s">
        <v>303</v>
      </c>
      <c r="H154" s="149">
        <v>4</v>
      </c>
      <c r="I154" s="150">
        <v>6.6</v>
      </c>
      <c r="J154" s="150">
        <f t="shared" si="10"/>
        <v>26.4</v>
      </c>
      <c r="K154" s="151"/>
      <c r="L154" s="27"/>
      <c r="M154" s="152" t="s">
        <v>1</v>
      </c>
      <c r="N154" s="153" t="s">
        <v>42</v>
      </c>
      <c r="O154" s="154">
        <v>0</v>
      </c>
      <c r="P154" s="154">
        <f t="shared" si="11"/>
        <v>0</v>
      </c>
      <c r="Q154" s="154">
        <v>0</v>
      </c>
      <c r="R154" s="154">
        <f t="shared" si="12"/>
        <v>0</v>
      </c>
      <c r="S154" s="154">
        <v>0</v>
      </c>
      <c r="T154" s="155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6" t="s">
        <v>175</v>
      </c>
      <c r="AT154" s="156" t="s">
        <v>145</v>
      </c>
      <c r="AU154" s="156" t="s">
        <v>150</v>
      </c>
      <c r="AY154" s="14" t="s">
        <v>142</v>
      </c>
      <c r="BE154" s="157">
        <f t="shared" si="14"/>
        <v>0</v>
      </c>
      <c r="BF154" s="157">
        <f t="shared" si="15"/>
        <v>26.4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4" t="s">
        <v>150</v>
      </c>
      <c r="BK154" s="157">
        <f t="shared" si="19"/>
        <v>26.4</v>
      </c>
      <c r="BL154" s="14" t="s">
        <v>175</v>
      </c>
      <c r="BM154" s="156" t="s">
        <v>318</v>
      </c>
    </row>
    <row r="155" spans="1:65" s="2" customFormat="1" ht="24.2" customHeight="1">
      <c r="A155" s="26"/>
      <c r="B155" s="144"/>
      <c r="C155" s="162" t="s">
        <v>319</v>
      </c>
      <c r="D155" s="162" t="s">
        <v>281</v>
      </c>
      <c r="E155" s="163" t="s">
        <v>1312</v>
      </c>
      <c r="F155" s="164" t="s">
        <v>1313</v>
      </c>
      <c r="G155" s="165" t="s">
        <v>303</v>
      </c>
      <c r="H155" s="166">
        <v>6</v>
      </c>
      <c r="I155" s="167">
        <v>5.83</v>
      </c>
      <c r="J155" s="167">
        <f t="shared" si="10"/>
        <v>34.979999999999997</v>
      </c>
      <c r="K155" s="168"/>
      <c r="L155" s="169"/>
      <c r="M155" s="170" t="s">
        <v>1</v>
      </c>
      <c r="N155" s="171" t="s">
        <v>42</v>
      </c>
      <c r="O155" s="154">
        <v>0</v>
      </c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208</v>
      </c>
      <c r="AT155" s="156" t="s">
        <v>281</v>
      </c>
      <c r="AU155" s="156" t="s">
        <v>150</v>
      </c>
      <c r="AY155" s="14" t="s">
        <v>142</v>
      </c>
      <c r="BE155" s="157">
        <f t="shared" si="14"/>
        <v>0</v>
      </c>
      <c r="BF155" s="157">
        <f t="shared" si="15"/>
        <v>34.979999999999997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4" t="s">
        <v>150</v>
      </c>
      <c r="BK155" s="157">
        <f t="shared" si="19"/>
        <v>34.979999999999997</v>
      </c>
      <c r="BL155" s="14" t="s">
        <v>175</v>
      </c>
      <c r="BM155" s="156" t="s">
        <v>322</v>
      </c>
    </row>
    <row r="156" spans="1:65" s="2" customFormat="1" ht="24.2" customHeight="1">
      <c r="A156" s="26"/>
      <c r="B156" s="144"/>
      <c r="C156" s="162" t="s">
        <v>199</v>
      </c>
      <c r="D156" s="162" t="s">
        <v>281</v>
      </c>
      <c r="E156" s="163" t="s">
        <v>1314</v>
      </c>
      <c r="F156" s="164" t="s">
        <v>1315</v>
      </c>
      <c r="G156" s="165" t="s">
        <v>303</v>
      </c>
      <c r="H156" s="166">
        <v>5</v>
      </c>
      <c r="I156" s="167">
        <v>4.95</v>
      </c>
      <c r="J156" s="167">
        <f t="shared" si="10"/>
        <v>24.75</v>
      </c>
      <c r="K156" s="168"/>
      <c r="L156" s="169"/>
      <c r="M156" s="170" t="s">
        <v>1</v>
      </c>
      <c r="N156" s="171" t="s">
        <v>42</v>
      </c>
      <c r="O156" s="154">
        <v>0</v>
      </c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208</v>
      </c>
      <c r="AT156" s="156" t="s">
        <v>281</v>
      </c>
      <c r="AU156" s="156" t="s">
        <v>150</v>
      </c>
      <c r="AY156" s="14" t="s">
        <v>142</v>
      </c>
      <c r="BE156" s="157">
        <f t="shared" si="14"/>
        <v>0</v>
      </c>
      <c r="BF156" s="157">
        <f t="shared" si="15"/>
        <v>24.75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150</v>
      </c>
      <c r="BK156" s="157">
        <f t="shared" si="19"/>
        <v>24.75</v>
      </c>
      <c r="BL156" s="14" t="s">
        <v>175</v>
      </c>
      <c r="BM156" s="156" t="s">
        <v>343</v>
      </c>
    </row>
    <row r="157" spans="1:65" s="2" customFormat="1" ht="16.5" customHeight="1">
      <c r="A157" s="26"/>
      <c r="B157" s="144"/>
      <c r="C157" s="145" t="s">
        <v>344</v>
      </c>
      <c r="D157" s="145" t="s">
        <v>145</v>
      </c>
      <c r="E157" s="146" t="s">
        <v>1316</v>
      </c>
      <c r="F157" s="147" t="s">
        <v>1317</v>
      </c>
      <c r="G157" s="148" t="s">
        <v>303</v>
      </c>
      <c r="H157" s="149">
        <v>4</v>
      </c>
      <c r="I157" s="150">
        <v>5.5</v>
      </c>
      <c r="J157" s="150">
        <f t="shared" si="10"/>
        <v>22</v>
      </c>
      <c r="K157" s="151"/>
      <c r="L157" s="27"/>
      <c r="M157" s="152" t="s">
        <v>1</v>
      </c>
      <c r="N157" s="153" t="s">
        <v>42</v>
      </c>
      <c r="O157" s="154">
        <v>0</v>
      </c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6" t="s">
        <v>175</v>
      </c>
      <c r="AT157" s="156" t="s">
        <v>145</v>
      </c>
      <c r="AU157" s="156" t="s">
        <v>150</v>
      </c>
      <c r="AY157" s="14" t="s">
        <v>142</v>
      </c>
      <c r="BE157" s="157">
        <f t="shared" si="14"/>
        <v>0</v>
      </c>
      <c r="BF157" s="157">
        <f t="shared" si="15"/>
        <v>22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150</v>
      </c>
      <c r="BK157" s="157">
        <f t="shared" si="19"/>
        <v>22</v>
      </c>
      <c r="BL157" s="14" t="s">
        <v>175</v>
      </c>
      <c r="BM157" s="156" t="s">
        <v>347</v>
      </c>
    </row>
    <row r="158" spans="1:65" s="2" customFormat="1" ht="16.5" customHeight="1">
      <c r="A158" s="26"/>
      <c r="B158" s="144"/>
      <c r="C158" s="162" t="s">
        <v>203</v>
      </c>
      <c r="D158" s="162" t="s">
        <v>281</v>
      </c>
      <c r="E158" s="163" t="s">
        <v>1318</v>
      </c>
      <c r="F158" s="164" t="s">
        <v>1319</v>
      </c>
      <c r="G158" s="165" t="s">
        <v>303</v>
      </c>
      <c r="H158" s="166">
        <v>4</v>
      </c>
      <c r="I158" s="167">
        <v>38.5</v>
      </c>
      <c r="J158" s="167">
        <f t="shared" si="10"/>
        <v>154</v>
      </c>
      <c r="K158" s="168"/>
      <c r="L158" s="169"/>
      <c r="M158" s="170" t="s">
        <v>1</v>
      </c>
      <c r="N158" s="171" t="s">
        <v>42</v>
      </c>
      <c r="O158" s="154">
        <v>0</v>
      </c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6" t="s">
        <v>208</v>
      </c>
      <c r="AT158" s="156" t="s">
        <v>281</v>
      </c>
      <c r="AU158" s="156" t="s">
        <v>150</v>
      </c>
      <c r="AY158" s="14" t="s">
        <v>142</v>
      </c>
      <c r="BE158" s="157">
        <f t="shared" si="14"/>
        <v>0</v>
      </c>
      <c r="BF158" s="157">
        <f t="shared" si="15"/>
        <v>154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4" t="s">
        <v>150</v>
      </c>
      <c r="BK158" s="157">
        <f t="shared" si="19"/>
        <v>154</v>
      </c>
      <c r="BL158" s="14" t="s">
        <v>175</v>
      </c>
      <c r="BM158" s="156" t="s">
        <v>354</v>
      </c>
    </row>
    <row r="159" spans="1:65" s="2" customFormat="1" ht="21.75" customHeight="1">
      <c r="A159" s="26"/>
      <c r="B159" s="144"/>
      <c r="C159" s="145" t="s">
        <v>377</v>
      </c>
      <c r="D159" s="145" t="s">
        <v>145</v>
      </c>
      <c r="E159" s="146" t="s">
        <v>1320</v>
      </c>
      <c r="F159" s="147" t="s">
        <v>1321</v>
      </c>
      <c r="G159" s="148" t="s">
        <v>217</v>
      </c>
      <c r="H159" s="149">
        <v>59</v>
      </c>
      <c r="I159" s="150">
        <v>9.9</v>
      </c>
      <c r="J159" s="150">
        <f t="shared" si="10"/>
        <v>584.1</v>
      </c>
      <c r="K159" s="151"/>
      <c r="L159" s="27"/>
      <c r="M159" s="152" t="s">
        <v>1</v>
      </c>
      <c r="N159" s="153" t="s">
        <v>42</v>
      </c>
      <c r="O159" s="154">
        <v>0</v>
      </c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6" t="s">
        <v>175</v>
      </c>
      <c r="AT159" s="156" t="s">
        <v>145</v>
      </c>
      <c r="AU159" s="156" t="s">
        <v>150</v>
      </c>
      <c r="AY159" s="14" t="s">
        <v>142</v>
      </c>
      <c r="BE159" s="157">
        <f t="shared" si="14"/>
        <v>0</v>
      </c>
      <c r="BF159" s="157">
        <f t="shared" si="15"/>
        <v>584.1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4" t="s">
        <v>150</v>
      </c>
      <c r="BK159" s="157">
        <f t="shared" si="19"/>
        <v>584.1</v>
      </c>
      <c r="BL159" s="14" t="s">
        <v>175</v>
      </c>
      <c r="BM159" s="156" t="s">
        <v>380</v>
      </c>
    </row>
    <row r="160" spans="1:65" s="2" customFormat="1" ht="21.75" customHeight="1">
      <c r="A160" s="26"/>
      <c r="B160" s="144"/>
      <c r="C160" s="145" t="s">
        <v>208</v>
      </c>
      <c r="D160" s="145" t="s">
        <v>145</v>
      </c>
      <c r="E160" s="146" t="s">
        <v>1322</v>
      </c>
      <c r="F160" s="147" t="s">
        <v>1323</v>
      </c>
      <c r="G160" s="148" t="s">
        <v>217</v>
      </c>
      <c r="H160" s="149">
        <v>6</v>
      </c>
      <c r="I160" s="150">
        <v>13.75</v>
      </c>
      <c r="J160" s="150">
        <f t="shared" si="10"/>
        <v>82.5</v>
      </c>
      <c r="K160" s="151"/>
      <c r="L160" s="27"/>
      <c r="M160" s="152" t="s">
        <v>1</v>
      </c>
      <c r="N160" s="153" t="s">
        <v>42</v>
      </c>
      <c r="O160" s="154">
        <v>0</v>
      </c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6" t="s">
        <v>175</v>
      </c>
      <c r="AT160" s="156" t="s">
        <v>145</v>
      </c>
      <c r="AU160" s="156" t="s">
        <v>150</v>
      </c>
      <c r="AY160" s="14" t="s">
        <v>142</v>
      </c>
      <c r="BE160" s="157">
        <f t="shared" si="14"/>
        <v>0</v>
      </c>
      <c r="BF160" s="157">
        <f t="shared" si="15"/>
        <v>82.5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4" t="s">
        <v>150</v>
      </c>
      <c r="BK160" s="157">
        <f t="shared" si="19"/>
        <v>82.5</v>
      </c>
      <c r="BL160" s="14" t="s">
        <v>175</v>
      </c>
      <c r="BM160" s="156" t="s">
        <v>383</v>
      </c>
    </row>
    <row r="161" spans="1:65" s="2" customFormat="1" ht="21.75" customHeight="1">
      <c r="A161" s="26"/>
      <c r="B161" s="144"/>
      <c r="C161" s="145" t="s">
        <v>384</v>
      </c>
      <c r="D161" s="145" t="s">
        <v>145</v>
      </c>
      <c r="E161" s="146" t="s">
        <v>1324</v>
      </c>
      <c r="F161" s="147" t="s">
        <v>1325</v>
      </c>
      <c r="G161" s="148" t="s">
        <v>217</v>
      </c>
      <c r="H161" s="149">
        <v>10</v>
      </c>
      <c r="I161" s="150">
        <v>15.4</v>
      </c>
      <c r="J161" s="150">
        <f t="shared" si="10"/>
        <v>154</v>
      </c>
      <c r="K161" s="151"/>
      <c r="L161" s="27"/>
      <c r="M161" s="152" t="s">
        <v>1</v>
      </c>
      <c r="N161" s="153" t="s">
        <v>42</v>
      </c>
      <c r="O161" s="154">
        <v>0</v>
      </c>
      <c r="P161" s="154">
        <f t="shared" si="11"/>
        <v>0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6" t="s">
        <v>175</v>
      </c>
      <c r="AT161" s="156" t="s">
        <v>145</v>
      </c>
      <c r="AU161" s="156" t="s">
        <v>150</v>
      </c>
      <c r="AY161" s="14" t="s">
        <v>142</v>
      </c>
      <c r="BE161" s="157">
        <f t="shared" si="14"/>
        <v>0</v>
      </c>
      <c r="BF161" s="157">
        <f t="shared" si="15"/>
        <v>154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4" t="s">
        <v>150</v>
      </c>
      <c r="BK161" s="157">
        <f t="shared" si="19"/>
        <v>154</v>
      </c>
      <c r="BL161" s="14" t="s">
        <v>175</v>
      </c>
      <c r="BM161" s="156" t="s">
        <v>387</v>
      </c>
    </row>
    <row r="162" spans="1:65" s="2" customFormat="1" ht="24.2" customHeight="1">
      <c r="A162" s="26"/>
      <c r="B162" s="144"/>
      <c r="C162" s="145" t="s">
        <v>214</v>
      </c>
      <c r="D162" s="145" t="s">
        <v>145</v>
      </c>
      <c r="E162" s="146" t="s">
        <v>1326</v>
      </c>
      <c r="F162" s="147" t="s">
        <v>1327</v>
      </c>
      <c r="G162" s="148" t="s">
        <v>303</v>
      </c>
      <c r="H162" s="149">
        <v>28</v>
      </c>
      <c r="I162" s="150">
        <v>4.4000000000000004</v>
      </c>
      <c r="J162" s="150">
        <f t="shared" si="10"/>
        <v>123.2</v>
      </c>
      <c r="K162" s="151"/>
      <c r="L162" s="27"/>
      <c r="M162" s="152" t="s">
        <v>1</v>
      </c>
      <c r="N162" s="153" t="s">
        <v>42</v>
      </c>
      <c r="O162" s="154">
        <v>0</v>
      </c>
      <c r="P162" s="154">
        <f t="shared" si="11"/>
        <v>0</v>
      </c>
      <c r="Q162" s="154">
        <v>0</v>
      </c>
      <c r="R162" s="154">
        <f t="shared" si="12"/>
        <v>0</v>
      </c>
      <c r="S162" s="154">
        <v>0</v>
      </c>
      <c r="T162" s="155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6" t="s">
        <v>175</v>
      </c>
      <c r="AT162" s="156" t="s">
        <v>145</v>
      </c>
      <c r="AU162" s="156" t="s">
        <v>150</v>
      </c>
      <c r="AY162" s="14" t="s">
        <v>142</v>
      </c>
      <c r="BE162" s="157">
        <f t="shared" si="14"/>
        <v>0</v>
      </c>
      <c r="BF162" s="157">
        <f t="shared" si="15"/>
        <v>123.2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4" t="s">
        <v>150</v>
      </c>
      <c r="BK162" s="157">
        <f t="shared" si="19"/>
        <v>123.2</v>
      </c>
      <c r="BL162" s="14" t="s">
        <v>175</v>
      </c>
      <c r="BM162" s="156" t="s">
        <v>390</v>
      </c>
    </row>
    <row r="163" spans="1:65" s="2" customFormat="1" ht="24.2" customHeight="1">
      <c r="A163" s="26"/>
      <c r="B163" s="144"/>
      <c r="C163" s="145" t="s">
        <v>415</v>
      </c>
      <c r="D163" s="145" t="s">
        <v>145</v>
      </c>
      <c r="E163" s="146" t="s">
        <v>1328</v>
      </c>
      <c r="F163" s="147" t="s">
        <v>1329</v>
      </c>
      <c r="G163" s="148" t="s">
        <v>303</v>
      </c>
      <c r="H163" s="149">
        <v>13</v>
      </c>
      <c r="I163" s="150">
        <v>5.5</v>
      </c>
      <c r="J163" s="150">
        <f t="shared" si="10"/>
        <v>71.5</v>
      </c>
      <c r="K163" s="151"/>
      <c r="L163" s="27"/>
      <c r="M163" s="152" t="s">
        <v>1</v>
      </c>
      <c r="N163" s="153" t="s">
        <v>42</v>
      </c>
      <c r="O163" s="154">
        <v>0</v>
      </c>
      <c r="P163" s="154">
        <f t="shared" si="11"/>
        <v>0</v>
      </c>
      <c r="Q163" s="154">
        <v>0</v>
      </c>
      <c r="R163" s="154">
        <f t="shared" si="12"/>
        <v>0</v>
      </c>
      <c r="S163" s="154">
        <v>0</v>
      </c>
      <c r="T163" s="155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6" t="s">
        <v>175</v>
      </c>
      <c r="AT163" s="156" t="s">
        <v>145</v>
      </c>
      <c r="AU163" s="156" t="s">
        <v>150</v>
      </c>
      <c r="AY163" s="14" t="s">
        <v>142</v>
      </c>
      <c r="BE163" s="157">
        <f t="shared" si="14"/>
        <v>0</v>
      </c>
      <c r="BF163" s="157">
        <f t="shared" si="15"/>
        <v>71.5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4" t="s">
        <v>150</v>
      </c>
      <c r="BK163" s="157">
        <f t="shared" si="19"/>
        <v>71.5</v>
      </c>
      <c r="BL163" s="14" t="s">
        <v>175</v>
      </c>
      <c r="BM163" s="156" t="s">
        <v>418</v>
      </c>
    </row>
    <row r="164" spans="1:65" s="2" customFormat="1" ht="24.2" customHeight="1">
      <c r="A164" s="26"/>
      <c r="B164" s="144"/>
      <c r="C164" s="145" t="s">
        <v>218</v>
      </c>
      <c r="D164" s="145" t="s">
        <v>145</v>
      </c>
      <c r="E164" s="146" t="s">
        <v>1330</v>
      </c>
      <c r="F164" s="147" t="s">
        <v>1331</v>
      </c>
      <c r="G164" s="148" t="s">
        <v>217</v>
      </c>
      <c r="H164" s="149">
        <v>203</v>
      </c>
      <c r="I164" s="150">
        <v>0.94</v>
      </c>
      <c r="J164" s="150">
        <f t="shared" si="10"/>
        <v>190.82</v>
      </c>
      <c r="K164" s="151"/>
      <c r="L164" s="27"/>
      <c r="M164" s="152" t="s">
        <v>1</v>
      </c>
      <c r="N164" s="153" t="s">
        <v>42</v>
      </c>
      <c r="O164" s="154">
        <v>0</v>
      </c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6" t="s">
        <v>175</v>
      </c>
      <c r="AT164" s="156" t="s">
        <v>145</v>
      </c>
      <c r="AU164" s="156" t="s">
        <v>150</v>
      </c>
      <c r="AY164" s="14" t="s">
        <v>142</v>
      </c>
      <c r="BE164" s="157">
        <f t="shared" si="14"/>
        <v>0</v>
      </c>
      <c r="BF164" s="157">
        <f t="shared" si="15"/>
        <v>190.82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4" t="s">
        <v>150</v>
      </c>
      <c r="BK164" s="157">
        <f t="shared" si="19"/>
        <v>190.82</v>
      </c>
      <c r="BL164" s="14" t="s">
        <v>175</v>
      </c>
      <c r="BM164" s="156" t="s">
        <v>421</v>
      </c>
    </row>
    <row r="165" spans="1:65" s="2" customFormat="1" ht="24.2" customHeight="1">
      <c r="A165" s="26"/>
      <c r="B165" s="144"/>
      <c r="C165" s="145" t="s">
        <v>422</v>
      </c>
      <c r="D165" s="145" t="s">
        <v>145</v>
      </c>
      <c r="E165" s="146" t="s">
        <v>1332</v>
      </c>
      <c r="F165" s="147" t="s">
        <v>1333</v>
      </c>
      <c r="G165" s="148" t="s">
        <v>1176</v>
      </c>
      <c r="H165" s="149">
        <v>36.305</v>
      </c>
      <c r="I165" s="150">
        <v>1</v>
      </c>
      <c r="J165" s="150">
        <f t="shared" si="10"/>
        <v>36.31</v>
      </c>
      <c r="K165" s="151"/>
      <c r="L165" s="27"/>
      <c r="M165" s="152" t="s">
        <v>1</v>
      </c>
      <c r="N165" s="153" t="s">
        <v>42</v>
      </c>
      <c r="O165" s="154">
        <v>0</v>
      </c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6" t="s">
        <v>175</v>
      </c>
      <c r="AT165" s="156" t="s">
        <v>145</v>
      </c>
      <c r="AU165" s="156" t="s">
        <v>150</v>
      </c>
      <c r="AY165" s="14" t="s">
        <v>142</v>
      </c>
      <c r="BE165" s="157">
        <f t="shared" si="14"/>
        <v>0</v>
      </c>
      <c r="BF165" s="157">
        <f t="shared" si="15"/>
        <v>36.31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4" t="s">
        <v>150</v>
      </c>
      <c r="BK165" s="157">
        <f t="shared" si="19"/>
        <v>36.31</v>
      </c>
      <c r="BL165" s="14" t="s">
        <v>175</v>
      </c>
      <c r="BM165" s="156" t="s">
        <v>425</v>
      </c>
    </row>
    <row r="166" spans="1:65" s="2" customFormat="1" ht="24.2" customHeight="1">
      <c r="A166" s="26"/>
      <c r="B166" s="144"/>
      <c r="C166" s="145" t="s">
        <v>222</v>
      </c>
      <c r="D166" s="145" t="s">
        <v>145</v>
      </c>
      <c r="E166" s="146" t="s">
        <v>1334</v>
      </c>
      <c r="F166" s="147" t="s">
        <v>1335</v>
      </c>
      <c r="G166" s="148" t="s">
        <v>1176</v>
      </c>
      <c r="H166" s="149">
        <v>36.305</v>
      </c>
      <c r="I166" s="150">
        <v>0.5</v>
      </c>
      <c r="J166" s="150">
        <f t="shared" si="10"/>
        <v>18.149999999999999</v>
      </c>
      <c r="K166" s="151"/>
      <c r="L166" s="27"/>
      <c r="M166" s="152" t="s">
        <v>1</v>
      </c>
      <c r="N166" s="153" t="s">
        <v>42</v>
      </c>
      <c r="O166" s="154">
        <v>0</v>
      </c>
      <c r="P166" s="154">
        <f t="shared" si="11"/>
        <v>0</v>
      </c>
      <c r="Q166" s="154">
        <v>0</v>
      </c>
      <c r="R166" s="154">
        <f t="shared" si="12"/>
        <v>0</v>
      </c>
      <c r="S166" s="154">
        <v>0</v>
      </c>
      <c r="T166" s="155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6" t="s">
        <v>175</v>
      </c>
      <c r="AT166" s="156" t="s">
        <v>145</v>
      </c>
      <c r="AU166" s="156" t="s">
        <v>150</v>
      </c>
      <c r="AY166" s="14" t="s">
        <v>142</v>
      </c>
      <c r="BE166" s="157">
        <f t="shared" si="14"/>
        <v>0</v>
      </c>
      <c r="BF166" s="157">
        <f t="shared" si="15"/>
        <v>18.149999999999999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4" t="s">
        <v>150</v>
      </c>
      <c r="BK166" s="157">
        <f t="shared" si="19"/>
        <v>18.149999999999999</v>
      </c>
      <c r="BL166" s="14" t="s">
        <v>175</v>
      </c>
      <c r="BM166" s="156" t="s">
        <v>428</v>
      </c>
    </row>
    <row r="167" spans="1:65" s="12" customFormat="1" ht="22.9" customHeight="1">
      <c r="B167" s="132"/>
      <c r="D167" s="133" t="s">
        <v>75</v>
      </c>
      <c r="E167" s="142" t="s">
        <v>1336</v>
      </c>
      <c r="F167" s="142" t="s">
        <v>1337</v>
      </c>
      <c r="J167" s="143">
        <f>BK167</f>
        <v>18181.34</v>
      </c>
      <c r="L167" s="132"/>
      <c r="M167" s="136"/>
      <c r="N167" s="137"/>
      <c r="O167" s="137"/>
      <c r="P167" s="138">
        <f>SUM(P168:P212)</f>
        <v>0</v>
      </c>
      <c r="Q167" s="137"/>
      <c r="R167" s="138">
        <f>SUM(R168:R212)</f>
        <v>0</v>
      </c>
      <c r="S167" s="137"/>
      <c r="T167" s="139">
        <f>SUM(T168:T212)</f>
        <v>0</v>
      </c>
      <c r="AR167" s="133" t="s">
        <v>150</v>
      </c>
      <c r="AT167" s="140" t="s">
        <v>75</v>
      </c>
      <c r="AU167" s="140" t="s">
        <v>84</v>
      </c>
      <c r="AY167" s="133" t="s">
        <v>142</v>
      </c>
      <c r="BK167" s="141">
        <f>SUM(BK168:BK212)</f>
        <v>18181.34</v>
      </c>
    </row>
    <row r="168" spans="1:65" s="2" customFormat="1" ht="16.5" customHeight="1">
      <c r="A168" s="26"/>
      <c r="B168" s="144"/>
      <c r="C168" s="145" t="s">
        <v>429</v>
      </c>
      <c r="D168" s="145" t="s">
        <v>145</v>
      </c>
      <c r="E168" s="146" t="s">
        <v>1338</v>
      </c>
      <c r="F168" s="147" t="s">
        <v>1339</v>
      </c>
      <c r="G168" s="148" t="s">
        <v>303</v>
      </c>
      <c r="H168" s="149">
        <v>41</v>
      </c>
      <c r="I168" s="150">
        <v>7.15</v>
      </c>
      <c r="J168" s="150">
        <f t="shared" ref="J168:J212" si="20">ROUND(I168*H168,2)</f>
        <v>293.14999999999998</v>
      </c>
      <c r="K168" s="151"/>
      <c r="L168" s="27"/>
      <c r="M168" s="152" t="s">
        <v>1</v>
      </c>
      <c r="N168" s="153" t="s">
        <v>42</v>
      </c>
      <c r="O168" s="154">
        <v>0</v>
      </c>
      <c r="P168" s="154">
        <f t="shared" ref="P168:P212" si="21">O168*H168</f>
        <v>0</v>
      </c>
      <c r="Q168" s="154">
        <v>0</v>
      </c>
      <c r="R168" s="154">
        <f t="shared" ref="R168:R212" si="22">Q168*H168</f>
        <v>0</v>
      </c>
      <c r="S168" s="154">
        <v>0</v>
      </c>
      <c r="T168" s="155">
        <f t="shared" ref="T168:T212" si="23"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6" t="s">
        <v>175</v>
      </c>
      <c r="AT168" s="156" t="s">
        <v>145</v>
      </c>
      <c r="AU168" s="156" t="s">
        <v>150</v>
      </c>
      <c r="AY168" s="14" t="s">
        <v>142</v>
      </c>
      <c r="BE168" s="157">
        <f t="shared" ref="BE168:BE212" si="24">IF(N168="základná",J168,0)</f>
        <v>0</v>
      </c>
      <c r="BF168" s="157">
        <f t="shared" ref="BF168:BF212" si="25">IF(N168="znížená",J168,0)</f>
        <v>293.14999999999998</v>
      </c>
      <c r="BG168" s="157">
        <f t="shared" ref="BG168:BG212" si="26">IF(N168="zákl. prenesená",J168,0)</f>
        <v>0</v>
      </c>
      <c r="BH168" s="157">
        <f t="shared" ref="BH168:BH212" si="27">IF(N168="zníž. prenesená",J168,0)</f>
        <v>0</v>
      </c>
      <c r="BI168" s="157">
        <f t="shared" ref="BI168:BI212" si="28">IF(N168="nulová",J168,0)</f>
        <v>0</v>
      </c>
      <c r="BJ168" s="14" t="s">
        <v>150</v>
      </c>
      <c r="BK168" s="157">
        <f t="shared" ref="BK168:BK212" si="29">ROUND(I168*H168,2)</f>
        <v>293.14999999999998</v>
      </c>
      <c r="BL168" s="14" t="s">
        <v>175</v>
      </c>
      <c r="BM168" s="156" t="s">
        <v>432</v>
      </c>
    </row>
    <row r="169" spans="1:65" s="2" customFormat="1" ht="16.5" customHeight="1">
      <c r="A169" s="26"/>
      <c r="B169" s="144"/>
      <c r="C169" s="145" t="s">
        <v>228</v>
      </c>
      <c r="D169" s="145" t="s">
        <v>145</v>
      </c>
      <c r="E169" s="146" t="s">
        <v>1340</v>
      </c>
      <c r="F169" s="147" t="s">
        <v>1341</v>
      </c>
      <c r="G169" s="148" t="s">
        <v>303</v>
      </c>
      <c r="H169" s="149">
        <v>7</v>
      </c>
      <c r="I169" s="150">
        <v>6.05</v>
      </c>
      <c r="J169" s="150">
        <f t="shared" si="20"/>
        <v>42.35</v>
      </c>
      <c r="K169" s="151"/>
      <c r="L169" s="27"/>
      <c r="M169" s="152" t="s">
        <v>1</v>
      </c>
      <c r="N169" s="153" t="s">
        <v>42</v>
      </c>
      <c r="O169" s="154">
        <v>0</v>
      </c>
      <c r="P169" s="154">
        <f t="shared" si="21"/>
        <v>0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6" t="s">
        <v>175</v>
      </c>
      <c r="AT169" s="156" t="s">
        <v>145</v>
      </c>
      <c r="AU169" s="156" t="s">
        <v>150</v>
      </c>
      <c r="AY169" s="14" t="s">
        <v>142</v>
      </c>
      <c r="BE169" s="157">
        <f t="shared" si="24"/>
        <v>0</v>
      </c>
      <c r="BF169" s="157">
        <f t="shared" si="25"/>
        <v>42.35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4" t="s">
        <v>150</v>
      </c>
      <c r="BK169" s="157">
        <f t="shared" si="29"/>
        <v>42.35</v>
      </c>
      <c r="BL169" s="14" t="s">
        <v>175</v>
      </c>
      <c r="BM169" s="156" t="s">
        <v>435</v>
      </c>
    </row>
    <row r="170" spans="1:65" s="2" customFormat="1" ht="16.5" customHeight="1">
      <c r="A170" s="26"/>
      <c r="B170" s="144"/>
      <c r="C170" s="145" t="s">
        <v>436</v>
      </c>
      <c r="D170" s="145" t="s">
        <v>145</v>
      </c>
      <c r="E170" s="146" t="s">
        <v>1342</v>
      </c>
      <c r="F170" s="147" t="s">
        <v>1343</v>
      </c>
      <c r="G170" s="148" t="s">
        <v>303</v>
      </c>
      <c r="H170" s="149">
        <v>5</v>
      </c>
      <c r="I170" s="150">
        <v>13.2</v>
      </c>
      <c r="J170" s="150">
        <f t="shared" si="20"/>
        <v>66</v>
      </c>
      <c r="K170" s="151"/>
      <c r="L170" s="27"/>
      <c r="M170" s="152" t="s">
        <v>1</v>
      </c>
      <c r="N170" s="153" t="s">
        <v>42</v>
      </c>
      <c r="O170" s="154">
        <v>0</v>
      </c>
      <c r="P170" s="154">
        <f t="shared" si="21"/>
        <v>0</v>
      </c>
      <c r="Q170" s="154">
        <v>0</v>
      </c>
      <c r="R170" s="154">
        <f t="shared" si="22"/>
        <v>0</v>
      </c>
      <c r="S170" s="154">
        <v>0</v>
      </c>
      <c r="T170" s="155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6" t="s">
        <v>175</v>
      </c>
      <c r="AT170" s="156" t="s">
        <v>145</v>
      </c>
      <c r="AU170" s="156" t="s">
        <v>150</v>
      </c>
      <c r="AY170" s="14" t="s">
        <v>142</v>
      </c>
      <c r="BE170" s="157">
        <f t="shared" si="24"/>
        <v>0</v>
      </c>
      <c r="BF170" s="157">
        <f t="shared" si="25"/>
        <v>66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4" t="s">
        <v>150</v>
      </c>
      <c r="BK170" s="157">
        <f t="shared" si="29"/>
        <v>66</v>
      </c>
      <c r="BL170" s="14" t="s">
        <v>175</v>
      </c>
      <c r="BM170" s="156" t="s">
        <v>439</v>
      </c>
    </row>
    <row r="171" spans="1:65" s="2" customFormat="1" ht="33" customHeight="1">
      <c r="A171" s="26"/>
      <c r="B171" s="144"/>
      <c r="C171" s="145" t="s">
        <v>300</v>
      </c>
      <c r="D171" s="145" t="s">
        <v>145</v>
      </c>
      <c r="E171" s="146" t="s">
        <v>1344</v>
      </c>
      <c r="F171" s="147" t="s">
        <v>1345</v>
      </c>
      <c r="G171" s="148" t="s">
        <v>217</v>
      </c>
      <c r="H171" s="149">
        <v>36</v>
      </c>
      <c r="I171" s="150">
        <v>17.600000000000001</v>
      </c>
      <c r="J171" s="150">
        <f t="shared" si="20"/>
        <v>633.6</v>
      </c>
      <c r="K171" s="151"/>
      <c r="L171" s="27"/>
      <c r="M171" s="152" t="s">
        <v>1</v>
      </c>
      <c r="N171" s="153" t="s">
        <v>42</v>
      </c>
      <c r="O171" s="154">
        <v>0</v>
      </c>
      <c r="P171" s="154">
        <f t="shared" si="21"/>
        <v>0</v>
      </c>
      <c r="Q171" s="154">
        <v>0</v>
      </c>
      <c r="R171" s="154">
        <f t="shared" si="22"/>
        <v>0</v>
      </c>
      <c r="S171" s="154">
        <v>0</v>
      </c>
      <c r="T171" s="155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6" t="s">
        <v>175</v>
      </c>
      <c r="AT171" s="156" t="s">
        <v>145</v>
      </c>
      <c r="AU171" s="156" t="s">
        <v>150</v>
      </c>
      <c r="AY171" s="14" t="s">
        <v>142</v>
      </c>
      <c r="BE171" s="157">
        <f t="shared" si="24"/>
        <v>0</v>
      </c>
      <c r="BF171" s="157">
        <f t="shared" si="25"/>
        <v>633.6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4" t="s">
        <v>150</v>
      </c>
      <c r="BK171" s="157">
        <f t="shared" si="29"/>
        <v>633.6</v>
      </c>
      <c r="BL171" s="14" t="s">
        <v>175</v>
      </c>
      <c r="BM171" s="156" t="s">
        <v>442</v>
      </c>
    </row>
    <row r="172" spans="1:65" s="2" customFormat="1" ht="33" customHeight="1">
      <c r="A172" s="26"/>
      <c r="B172" s="144"/>
      <c r="C172" s="145" t="s">
        <v>443</v>
      </c>
      <c r="D172" s="145" t="s">
        <v>145</v>
      </c>
      <c r="E172" s="146" t="s">
        <v>1346</v>
      </c>
      <c r="F172" s="147" t="s">
        <v>1347</v>
      </c>
      <c r="G172" s="148" t="s">
        <v>217</v>
      </c>
      <c r="H172" s="149">
        <v>1.5</v>
      </c>
      <c r="I172" s="150">
        <v>19.8</v>
      </c>
      <c r="J172" s="150">
        <f t="shared" si="20"/>
        <v>29.7</v>
      </c>
      <c r="K172" s="151"/>
      <c r="L172" s="27"/>
      <c r="M172" s="152" t="s">
        <v>1</v>
      </c>
      <c r="N172" s="153" t="s">
        <v>42</v>
      </c>
      <c r="O172" s="154">
        <v>0</v>
      </c>
      <c r="P172" s="154">
        <f t="shared" si="21"/>
        <v>0</v>
      </c>
      <c r="Q172" s="154">
        <v>0</v>
      </c>
      <c r="R172" s="154">
        <f t="shared" si="22"/>
        <v>0</v>
      </c>
      <c r="S172" s="154">
        <v>0</v>
      </c>
      <c r="T172" s="155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6" t="s">
        <v>175</v>
      </c>
      <c r="AT172" s="156" t="s">
        <v>145</v>
      </c>
      <c r="AU172" s="156" t="s">
        <v>150</v>
      </c>
      <c r="AY172" s="14" t="s">
        <v>142</v>
      </c>
      <c r="BE172" s="157">
        <f t="shared" si="24"/>
        <v>0</v>
      </c>
      <c r="BF172" s="157">
        <f t="shared" si="25"/>
        <v>29.7</v>
      </c>
      <c r="BG172" s="157">
        <f t="shared" si="26"/>
        <v>0</v>
      </c>
      <c r="BH172" s="157">
        <f t="shared" si="27"/>
        <v>0</v>
      </c>
      <c r="BI172" s="157">
        <f t="shared" si="28"/>
        <v>0</v>
      </c>
      <c r="BJ172" s="14" t="s">
        <v>150</v>
      </c>
      <c r="BK172" s="157">
        <f t="shared" si="29"/>
        <v>29.7</v>
      </c>
      <c r="BL172" s="14" t="s">
        <v>175</v>
      </c>
      <c r="BM172" s="156" t="s">
        <v>446</v>
      </c>
    </row>
    <row r="173" spans="1:65" s="2" customFormat="1" ht="16.5" customHeight="1">
      <c r="A173" s="26"/>
      <c r="B173" s="144"/>
      <c r="C173" s="145" t="s">
        <v>304</v>
      </c>
      <c r="D173" s="145" t="s">
        <v>145</v>
      </c>
      <c r="E173" s="146" t="s">
        <v>1348</v>
      </c>
      <c r="F173" s="147" t="s">
        <v>1349</v>
      </c>
      <c r="G173" s="148" t="s">
        <v>217</v>
      </c>
      <c r="H173" s="149">
        <v>15</v>
      </c>
      <c r="I173" s="150">
        <v>12.1</v>
      </c>
      <c r="J173" s="150">
        <f t="shared" si="20"/>
        <v>181.5</v>
      </c>
      <c r="K173" s="151"/>
      <c r="L173" s="27"/>
      <c r="M173" s="152" t="s">
        <v>1</v>
      </c>
      <c r="N173" s="153" t="s">
        <v>42</v>
      </c>
      <c r="O173" s="154">
        <v>0</v>
      </c>
      <c r="P173" s="154">
        <f t="shared" si="21"/>
        <v>0</v>
      </c>
      <c r="Q173" s="154">
        <v>0</v>
      </c>
      <c r="R173" s="154">
        <f t="shared" si="22"/>
        <v>0</v>
      </c>
      <c r="S173" s="154">
        <v>0</v>
      </c>
      <c r="T173" s="155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6" t="s">
        <v>175</v>
      </c>
      <c r="AT173" s="156" t="s">
        <v>145</v>
      </c>
      <c r="AU173" s="156" t="s">
        <v>150</v>
      </c>
      <c r="AY173" s="14" t="s">
        <v>142</v>
      </c>
      <c r="BE173" s="157">
        <f t="shared" si="24"/>
        <v>0</v>
      </c>
      <c r="BF173" s="157">
        <f t="shared" si="25"/>
        <v>181.5</v>
      </c>
      <c r="BG173" s="157">
        <f t="shared" si="26"/>
        <v>0</v>
      </c>
      <c r="BH173" s="157">
        <f t="shared" si="27"/>
        <v>0</v>
      </c>
      <c r="BI173" s="157">
        <f t="shared" si="28"/>
        <v>0</v>
      </c>
      <c r="BJ173" s="14" t="s">
        <v>150</v>
      </c>
      <c r="BK173" s="157">
        <f t="shared" si="29"/>
        <v>181.5</v>
      </c>
      <c r="BL173" s="14" t="s">
        <v>175</v>
      </c>
      <c r="BM173" s="156" t="s">
        <v>449</v>
      </c>
    </row>
    <row r="174" spans="1:65" s="2" customFormat="1" ht="16.5" customHeight="1">
      <c r="A174" s="26"/>
      <c r="B174" s="144"/>
      <c r="C174" s="145" t="s">
        <v>450</v>
      </c>
      <c r="D174" s="145" t="s">
        <v>145</v>
      </c>
      <c r="E174" s="146" t="s">
        <v>1350</v>
      </c>
      <c r="F174" s="147" t="s">
        <v>1351</v>
      </c>
      <c r="G174" s="148" t="s">
        <v>217</v>
      </c>
      <c r="H174" s="149">
        <v>199</v>
      </c>
      <c r="I174" s="150">
        <v>13.2</v>
      </c>
      <c r="J174" s="150">
        <f t="shared" si="20"/>
        <v>2626.8</v>
      </c>
      <c r="K174" s="151"/>
      <c r="L174" s="27"/>
      <c r="M174" s="152" t="s">
        <v>1</v>
      </c>
      <c r="N174" s="153" t="s">
        <v>42</v>
      </c>
      <c r="O174" s="154">
        <v>0</v>
      </c>
      <c r="P174" s="154">
        <f t="shared" si="21"/>
        <v>0</v>
      </c>
      <c r="Q174" s="154">
        <v>0</v>
      </c>
      <c r="R174" s="154">
        <f t="shared" si="22"/>
        <v>0</v>
      </c>
      <c r="S174" s="154">
        <v>0</v>
      </c>
      <c r="T174" s="155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6" t="s">
        <v>175</v>
      </c>
      <c r="AT174" s="156" t="s">
        <v>145</v>
      </c>
      <c r="AU174" s="156" t="s">
        <v>150</v>
      </c>
      <c r="AY174" s="14" t="s">
        <v>142</v>
      </c>
      <c r="BE174" s="157">
        <f t="shared" si="24"/>
        <v>0</v>
      </c>
      <c r="BF174" s="157">
        <f t="shared" si="25"/>
        <v>2626.8</v>
      </c>
      <c r="BG174" s="157">
        <f t="shared" si="26"/>
        <v>0</v>
      </c>
      <c r="BH174" s="157">
        <f t="shared" si="27"/>
        <v>0</v>
      </c>
      <c r="BI174" s="157">
        <f t="shared" si="28"/>
        <v>0</v>
      </c>
      <c r="BJ174" s="14" t="s">
        <v>150</v>
      </c>
      <c r="BK174" s="157">
        <f t="shared" si="29"/>
        <v>2626.8</v>
      </c>
      <c r="BL174" s="14" t="s">
        <v>175</v>
      </c>
      <c r="BM174" s="156" t="s">
        <v>453</v>
      </c>
    </row>
    <row r="175" spans="1:65" s="2" customFormat="1" ht="21.75" customHeight="1">
      <c r="A175" s="26"/>
      <c r="B175" s="144"/>
      <c r="C175" s="145" t="s">
        <v>308</v>
      </c>
      <c r="D175" s="145" t="s">
        <v>145</v>
      </c>
      <c r="E175" s="146" t="s">
        <v>1352</v>
      </c>
      <c r="F175" s="147" t="s">
        <v>1353</v>
      </c>
      <c r="G175" s="148" t="s">
        <v>217</v>
      </c>
      <c r="H175" s="149">
        <v>80</v>
      </c>
      <c r="I175" s="150">
        <v>18.7</v>
      </c>
      <c r="J175" s="150">
        <f t="shared" si="20"/>
        <v>1496</v>
      </c>
      <c r="K175" s="151"/>
      <c r="L175" s="27"/>
      <c r="M175" s="152" t="s">
        <v>1</v>
      </c>
      <c r="N175" s="153" t="s">
        <v>42</v>
      </c>
      <c r="O175" s="154">
        <v>0</v>
      </c>
      <c r="P175" s="154">
        <f t="shared" si="21"/>
        <v>0</v>
      </c>
      <c r="Q175" s="154">
        <v>0</v>
      </c>
      <c r="R175" s="154">
        <f t="shared" si="22"/>
        <v>0</v>
      </c>
      <c r="S175" s="154">
        <v>0</v>
      </c>
      <c r="T175" s="155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6" t="s">
        <v>175</v>
      </c>
      <c r="AT175" s="156" t="s">
        <v>145</v>
      </c>
      <c r="AU175" s="156" t="s">
        <v>150</v>
      </c>
      <c r="AY175" s="14" t="s">
        <v>142</v>
      </c>
      <c r="BE175" s="157">
        <f t="shared" si="24"/>
        <v>0</v>
      </c>
      <c r="BF175" s="157">
        <f t="shared" si="25"/>
        <v>1496</v>
      </c>
      <c r="BG175" s="157">
        <f t="shared" si="26"/>
        <v>0</v>
      </c>
      <c r="BH175" s="157">
        <f t="shared" si="27"/>
        <v>0</v>
      </c>
      <c r="BI175" s="157">
        <f t="shared" si="28"/>
        <v>0</v>
      </c>
      <c r="BJ175" s="14" t="s">
        <v>150</v>
      </c>
      <c r="BK175" s="157">
        <f t="shared" si="29"/>
        <v>1496</v>
      </c>
      <c r="BL175" s="14" t="s">
        <v>175</v>
      </c>
      <c r="BM175" s="156" t="s">
        <v>477</v>
      </c>
    </row>
    <row r="176" spans="1:65" s="2" customFormat="1" ht="16.5" customHeight="1">
      <c r="A176" s="26"/>
      <c r="B176" s="144"/>
      <c r="C176" s="145" t="s">
        <v>478</v>
      </c>
      <c r="D176" s="145" t="s">
        <v>145</v>
      </c>
      <c r="E176" s="146" t="s">
        <v>1354</v>
      </c>
      <c r="F176" s="147" t="s">
        <v>1355</v>
      </c>
      <c r="G176" s="148" t="s">
        <v>217</v>
      </c>
      <c r="H176" s="149">
        <v>62</v>
      </c>
      <c r="I176" s="150">
        <v>27.5</v>
      </c>
      <c r="J176" s="150">
        <f t="shared" si="20"/>
        <v>1705</v>
      </c>
      <c r="K176" s="151"/>
      <c r="L176" s="27"/>
      <c r="M176" s="152" t="s">
        <v>1</v>
      </c>
      <c r="N176" s="153" t="s">
        <v>42</v>
      </c>
      <c r="O176" s="154">
        <v>0</v>
      </c>
      <c r="P176" s="154">
        <f t="shared" si="21"/>
        <v>0</v>
      </c>
      <c r="Q176" s="154">
        <v>0</v>
      </c>
      <c r="R176" s="154">
        <f t="shared" si="22"/>
        <v>0</v>
      </c>
      <c r="S176" s="154">
        <v>0</v>
      </c>
      <c r="T176" s="155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6" t="s">
        <v>175</v>
      </c>
      <c r="AT176" s="156" t="s">
        <v>145</v>
      </c>
      <c r="AU176" s="156" t="s">
        <v>150</v>
      </c>
      <c r="AY176" s="14" t="s">
        <v>142</v>
      </c>
      <c r="BE176" s="157">
        <f t="shared" si="24"/>
        <v>0</v>
      </c>
      <c r="BF176" s="157">
        <f t="shared" si="25"/>
        <v>1705</v>
      </c>
      <c r="BG176" s="157">
        <f t="shared" si="26"/>
        <v>0</v>
      </c>
      <c r="BH176" s="157">
        <f t="shared" si="27"/>
        <v>0</v>
      </c>
      <c r="BI176" s="157">
        <f t="shared" si="28"/>
        <v>0</v>
      </c>
      <c r="BJ176" s="14" t="s">
        <v>150</v>
      </c>
      <c r="BK176" s="157">
        <f t="shared" si="29"/>
        <v>1705</v>
      </c>
      <c r="BL176" s="14" t="s">
        <v>175</v>
      </c>
      <c r="BM176" s="156" t="s">
        <v>481</v>
      </c>
    </row>
    <row r="177" spans="1:65" s="2" customFormat="1" ht="16.5" customHeight="1">
      <c r="A177" s="26"/>
      <c r="B177" s="144"/>
      <c r="C177" s="145" t="s">
        <v>311</v>
      </c>
      <c r="D177" s="145" t="s">
        <v>145</v>
      </c>
      <c r="E177" s="146" t="s">
        <v>1356</v>
      </c>
      <c r="F177" s="147" t="s">
        <v>1357</v>
      </c>
      <c r="G177" s="148" t="s">
        <v>217</v>
      </c>
      <c r="H177" s="149">
        <v>117</v>
      </c>
      <c r="I177" s="150">
        <v>46.2</v>
      </c>
      <c r="J177" s="150">
        <f t="shared" si="20"/>
        <v>5405.4</v>
      </c>
      <c r="K177" s="151"/>
      <c r="L177" s="27"/>
      <c r="M177" s="152" t="s">
        <v>1</v>
      </c>
      <c r="N177" s="153" t="s">
        <v>42</v>
      </c>
      <c r="O177" s="154">
        <v>0</v>
      </c>
      <c r="P177" s="154">
        <f t="shared" si="21"/>
        <v>0</v>
      </c>
      <c r="Q177" s="154">
        <v>0</v>
      </c>
      <c r="R177" s="154">
        <f t="shared" si="22"/>
        <v>0</v>
      </c>
      <c r="S177" s="154">
        <v>0</v>
      </c>
      <c r="T177" s="155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6" t="s">
        <v>175</v>
      </c>
      <c r="AT177" s="156" t="s">
        <v>145</v>
      </c>
      <c r="AU177" s="156" t="s">
        <v>150</v>
      </c>
      <c r="AY177" s="14" t="s">
        <v>142</v>
      </c>
      <c r="BE177" s="157">
        <f t="shared" si="24"/>
        <v>0</v>
      </c>
      <c r="BF177" s="157">
        <f t="shared" si="25"/>
        <v>5405.4</v>
      </c>
      <c r="BG177" s="157">
        <f t="shared" si="26"/>
        <v>0</v>
      </c>
      <c r="BH177" s="157">
        <f t="shared" si="27"/>
        <v>0</v>
      </c>
      <c r="BI177" s="157">
        <f t="shared" si="28"/>
        <v>0</v>
      </c>
      <c r="BJ177" s="14" t="s">
        <v>150</v>
      </c>
      <c r="BK177" s="157">
        <f t="shared" si="29"/>
        <v>5405.4</v>
      </c>
      <c r="BL177" s="14" t="s">
        <v>175</v>
      </c>
      <c r="BM177" s="156" t="s">
        <v>484</v>
      </c>
    </row>
    <row r="178" spans="1:65" s="2" customFormat="1" ht="24.2" customHeight="1">
      <c r="A178" s="26"/>
      <c r="B178" s="144"/>
      <c r="C178" s="145" t="s">
        <v>485</v>
      </c>
      <c r="D178" s="145" t="s">
        <v>145</v>
      </c>
      <c r="E178" s="146" t="s">
        <v>1358</v>
      </c>
      <c r="F178" s="147" t="s">
        <v>1359</v>
      </c>
      <c r="G178" s="148" t="s">
        <v>806</v>
      </c>
      <c r="H178" s="149">
        <v>1</v>
      </c>
      <c r="I178" s="150">
        <v>1485</v>
      </c>
      <c r="J178" s="150">
        <f t="shared" si="20"/>
        <v>1485</v>
      </c>
      <c r="K178" s="151"/>
      <c r="L178" s="27"/>
      <c r="M178" s="152" t="s">
        <v>1</v>
      </c>
      <c r="N178" s="153" t="s">
        <v>42</v>
      </c>
      <c r="O178" s="154">
        <v>0</v>
      </c>
      <c r="P178" s="154">
        <f t="shared" si="21"/>
        <v>0</v>
      </c>
      <c r="Q178" s="154">
        <v>0</v>
      </c>
      <c r="R178" s="154">
        <f t="shared" si="22"/>
        <v>0</v>
      </c>
      <c r="S178" s="154">
        <v>0</v>
      </c>
      <c r="T178" s="155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6" t="s">
        <v>175</v>
      </c>
      <c r="AT178" s="156" t="s">
        <v>145</v>
      </c>
      <c r="AU178" s="156" t="s">
        <v>150</v>
      </c>
      <c r="AY178" s="14" t="s">
        <v>142</v>
      </c>
      <c r="BE178" s="157">
        <f t="shared" si="24"/>
        <v>0</v>
      </c>
      <c r="BF178" s="157">
        <f t="shared" si="25"/>
        <v>1485</v>
      </c>
      <c r="BG178" s="157">
        <f t="shared" si="26"/>
        <v>0</v>
      </c>
      <c r="BH178" s="157">
        <f t="shared" si="27"/>
        <v>0</v>
      </c>
      <c r="BI178" s="157">
        <f t="shared" si="28"/>
        <v>0</v>
      </c>
      <c r="BJ178" s="14" t="s">
        <v>150</v>
      </c>
      <c r="BK178" s="157">
        <f t="shared" si="29"/>
        <v>1485</v>
      </c>
      <c r="BL178" s="14" t="s">
        <v>175</v>
      </c>
      <c r="BM178" s="156" t="s">
        <v>488</v>
      </c>
    </row>
    <row r="179" spans="1:65" s="2" customFormat="1" ht="24.2" customHeight="1">
      <c r="A179" s="26"/>
      <c r="B179" s="144"/>
      <c r="C179" s="145" t="s">
        <v>315</v>
      </c>
      <c r="D179" s="145" t="s">
        <v>145</v>
      </c>
      <c r="E179" s="146" t="s">
        <v>1360</v>
      </c>
      <c r="F179" s="147" t="s">
        <v>1361</v>
      </c>
      <c r="G179" s="148" t="s">
        <v>195</v>
      </c>
      <c r="H179" s="149">
        <v>2</v>
      </c>
      <c r="I179" s="150">
        <v>99</v>
      </c>
      <c r="J179" s="150">
        <f t="shared" si="20"/>
        <v>198</v>
      </c>
      <c r="K179" s="151"/>
      <c r="L179" s="27"/>
      <c r="M179" s="152" t="s">
        <v>1</v>
      </c>
      <c r="N179" s="153" t="s">
        <v>42</v>
      </c>
      <c r="O179" s="154">
        <v>0</v>
      </c>
      <c r="P179" s="154">
        <f t="shared" si="21"/>
        <v>0</v>
      </c>
      <c r="Q179" s="154">
        <v>0</v>
      </c>
      <c r="R179" s="154">
        <f t="shared" si="22"/>
        <v>0</v>
      </c>
      <c r="S179" s="154">
        <v>0</v>
      </c>
      <c r="T179" s="155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6" t="s">
        <v>175</v>
      </c>
      <c r="AT179" s="156" t="s">
        <v>145</v>
      </c>
      <c r="AU179" s="156" t="s">
        <v>150</v>
      </c>
      <c r="AY179" s="14" t="s">
        <v>142</v>
      </c>
      <c r="BE179" s="157">
        <f t="shared" si="24"/>
        <v>0</v>
      </c>
      <c r="BF179" s="157">
        <f t="shared" si="25"/>
        <v>198</v>
      </c>
      <c r="BG179" s="157">
        <f t="shared" si="26"/>
        <v>0</v>
      </c>
      <c r="BH179" s="157">
        <f t="shared" si="27"/>
        <v>0</v>
      </c>
      <c r="BI179" s="157">
        <f t="shared" si="28"/>
        <v>0</v>
      </c>
      <c r="BJ179" s="14" t="s">
        <v>150</v>
      </c>
      <c r="BK179" s="157">
        <f t="shared" si="29"/>
        <v>198</v>
      </c>
      <c r="BL179" s="14" t="s">
        <v>175</v>
      </c>
      <c r="BM179" s="156" t="s">
        <v>518</v>
      </c>
    </row>
    <row r="180" spans="1:65" s="2" customFormat="1" ht="16.5" customHeight="1">
      <c r="A180" s="26"/>
      <c r="B180" s="144"/>
      <c r="C180" s="145" t="s">
        <v>534</v>
      </c>
      <c r="D180" s="145" t="s">
        <v>145</v>
      </c>
      <c r="E180" s="146" t="s">
        <v>1362</v>
      </c>
      <c r="F180" s="147" t="s">
        <v>1363</v>
      </c>
      <c r="G180" s="148" t="s">
        <v>303</v>
      </c>
      <c r="H180" s="149">
        <v>58</v>
      </c>
      <c r="I180" s="150">
        <v>7.7</v>
      </c>
      <c r="J180" s="150">
        <f t="shared" si="20"/>
        <v>446.6</v>
      </c>
      <c r="K180" s="151"/>
      <c r="L180" s="27"/>
      <c r="M180" s="152" t="s">
        <v>1</v>
      </c>
      <c r="N180" s="153" t="s">
        <v>42</v>
      </c>
      <c r="O180" s="154">
        <v>0</v>
      </c>
      <c r="P180" s="154">
        <f t="shared" si="21"/>
        <v>0</v>
      </c>
      <c r="Q180" s="154">
        <v>0</v>
      </c>
      <c r="R180" s="154">
        <f t="shared" si="22"/>
        <v>0</v>
      </c>
      <c r="S180" s="154">
        <v>0</v>
      </c>
      <c r="T180" s="155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6" t="s">
        <v>175</v>
      </c>
      <c r="AT180" s="156" t="s">
        <v>145</v>
      </c>
      <c r="AU180" s="156" t="s">
        <v>150</v>
      </c>
      <c r="AY180" s="14" t="s">
        <v>142</v>
      </c>
      <c r="BE180" s="157">
        <f t="shared" si="24"/>
        <v>0</v>
      </c>
      <c r="BF180" s="157">
        <f t="shared" si="25"/>
        <v>446.6</v>
      </c>
      <c r="BG180" s="157">
        <f t="shared" si="26"/>
        <v>0</v>
      </c>
      <c r="BH180" s="157">
        <f t="shared" si="27"/>
        <v>0</v>
      </c>
      <c r="BI180" s="157">
        <f t="shared" si="28"/>
        <v>0</v>
      </c>
      <c r="BJ180" s="14" t="s">
        <v>150</v>
      </c>
      <c r="BK180" s="157">
        <f t="shared" si="29"/>
        <v>446.6</v>
      </c>
      <c r="BL180" s="14" t="s">
        <v>175</v>
      </c>
      <c r="BM180" s="156" t="s">
        <v>537</v>
      </c>
    </row>
    <row r="181" spans="1:65" s="2" customFormat="1" ht="24.2" customHeight="1">
      <c r="A181" s="26"/>
      <c r="B181" s="144"/>
      <c r="C181" s="145" t="s">
        <v>318</v>
      </c>
      <c r="D181" s="145" t="s">
        <v>145</v>
      </c>
      <c r="E181" s="146" t="s">
        <v>1364</v>
      </c>
      <c r="F181" s="147" t="s">
        <v>1365</v>
      </c>
      <c r="G181" s="148" t="s">
        <v>303</v>
      </c>
      <c r="H181" s="149">
        <v>1</v>
      </c>
      <c r="I181" s="150">
        <v>423.5</v>
      </c>
      <c r="J181" s="150">
        <f t="shared" si="20"/>
        <v>423.5</v>
      </c>
      <c r="K181" s="151"/>
      <c r="L181" s="27"/>
      <c r="M181" s="152" t="s">
        <v>1</v>
      </c>
      <c r="N181" s="153" t="s">
        <v>42</v>
      </c>
      <c r="O181" s="154">
        <v>0</v>
      </c>
      <c r="P181" s="154">
        <f t="shared" si="21"/>
        <v>0</v>
      </c>
      <c r="Q181" s="154">
        <v>0</v>
      </c>
      <c r="R181" s="154">
        <f t="shared" si="22"/>
        <v>0</v>
      </c>
      <c r="S181" s="154">
        <v>0</v>
      </c>
      <c r="T181" s="155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6" t="s">
        <v>175</v>
      </c>
      <c r="AT181" s="156" t="s">
        <v>145</v>
      </c>
      <c r="AU181" s="156" t="s">
        <v>150</v>
      </c>
      <c r="AY181" s="14" t="s">
        <v>142</v>
      </c>
      <c r="BE181" s="157">
        <f t="shared" si="24"/>
        <v>0</v>
      </c>
      <c r="BF181" s="157">
        <f t="shared" si="25"/>
        <v>423.5</v>
      </c>
      <c r="BG181" s="157">
        <f t="shared" si="26"/>
        <v>0</v>
      </c>
      <c r="BH181" s="157">
        <f t="shared" si="27"/>
        <v>0</v>
      </c>
      <c r="BI181" s="157">
        <f t="shared" si="28"/>
        <v>0</v>
      </c>
      <c r="BJ181" s="14" t="s">
        <v>150</v>
      </c>
      <c r="BK181" s="157">
        <f t="shared" si="29"/>
        <v>423.5</v>
      </c>
      <c r="BL181" s="14" t="s">
        <v>175</v>
      </c>
      <c r="BM181" s="156" t="s">
        <v>540</v>
      </c>
    </row>
    <row r="182" spans="1:65" s="2" customFormat="1" ht="24.2" customHeight="1">
      <c r="A182" s="26"/>
      <c r="B182" s="144"/>
      <c r="C182" s="145" t="s">
        <v>565</v>
      </c>
      <c r="D182" s="145" t="s">
        <v>145</v>
      </c>
      <c r="E182" s="146" t="s">
        <v>1366</v>
      </c>
      <c r="F182" s="147" t="s">
        <v>1367</v>
      </c>
      <c r="G182" s="148" t="s">
        <v>303</v>
      </c>
      <c r="H182" s="149">
        <v>10</v>
      </c>
      <c r="I182" s="150">
        <v>3.85</v>
      </c>
      <c r="J182" s="150">
        <f t="shared" si="20"/>
        <v>38.5</v>
      </c>
      <c r="K182" s="151"/>
      <c r="L182" s="27"/>
      <c r="M182" s="152" t="s">
        <v>1</v>
      </c>
      <c r="N182" s="153" t="s">
        <v>42</v>
      </c>
      <c r="O182" s="154">
        <v>0</v>
      </c>
      <c r="P182" s="154">
        <f t="shared" si="21"/>
        <v>0</v>
      </c>
      <c r="Q182" s="154">
        <v>0</v>
      </c>
      <c r="R182" s="154">
        <f t="shared" si="22"/>
        <v>0</v>
      </c>
      <c r="S182" s="154">
        <v>0</v>
      </c>
      <c r="T182" s="155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6" t="s">
        <v>175</v>
      </c>
      <c r="AT182" s="156" t="s">
        <v>145</v>
      </c>
      <c r="AU182" s="156" t="s">
        <v>150</v>
      </c>
      <c r="AY182" s="14" t="s">
        <v>142</v>
      </c>
      <c r="BE182" s="157">
        <f t="shared" si="24"/>
        <v>0</v>
      </c>
      <c r="BF182" s="157">
        <f t="shared" si="25"/>
        <v>38.5</v>
      </c>
      <c r="BG182" s="157">
        <f t="shared" si="26"/>
        <v>0</v>
      </c>
      <c r="BH182" s="157">
        <f t="shared" si="27"/>
        <v>0</v>
      </c>
      <c r="BI182" s="157">
        <f t="shared" si="28"/>
        <v>0</v>
      </c>
      <c r="BJ182" s="14" t="s">
        <v>150</v>
      </c>
      <c r="BK182" s="157">
        <f t="shared" si="29"/>
        <v>38.5</v>
      </c>
      <c r="BL182" s="14" t="s">
        <v>175</v>
      </c>
      <c r="BM182" s="156" t="s">
        <v>568</v>
      </c>
    </row>
    <row r="183" spans="1:65" s="2" customFormat="1" ht="24.2" customHeight="1">
      <c r="A183" s="26"/>
      <c r="B183" s="144"/>
      <c r="C183" s="145" t="s">
        <v>322</v>
      </c>
      <c r="D183" s="145" t="s">
        <v>145</v>
      </c>
      <c r="E183" s="146" t="s">
        <v>1368</v>
      </c>
      <c r="F183" s="147" t="s">
        <v>1369</v>
      </c>
      <c r="G183" s="148" t="s">
        <v>303</v>
      </c>
      <c r="H183" s="149">
        <v>3</v>
      </c>
      <c r="I183" s="150">
        <v>4.4000000000000004</v>
      </c>
      <c r="J183" s="150">
        <f t="shared" si="20"/>
        <v>13.2</v>
      </c>
      <c r="K183" s="151"/>
      <c r="L183" s="27"/>
      <c r="M183" s="152" t="s">
        <v>1</v>
      </c>
      <c r="N183" s="153" t="s">
        <v>42</v>
      </c>
      <c r="O183" s="154">
        <v>0</v>
      </c>
      <c r="P183" s="154">
        <f t="shared" si="21"/>
        <v>0</v>
      </c>
      <c r="Q183" s="154">
        <v>0</v>
      </c>
      <c r="R183" s="154">
        <f t="shared" si="22"/>
        <v>0</v>
      </c>
      <c r="S183" s="154">
        <v>0</v>
      </c>
      <c r="T183" s="155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6" t="s">
        <v>175</v>
      </c>
      <c r="AT183" s="156" t="s">
        <v>145</v>
      </c>
      <c r="AU183" s="156" t="s">
        <v>150</v>
      </c>
      <c r="AY183" s="14" t="s">
        <v>142</v>
      </c>
      <c r="BE183" s="157">
        <f t="shared" si="24"/>
        <v>0</v>
      </c>
      <c r="BF183" s="157">
        <f t="shared" si="25"/>
        <v>13.2</v>
      </c>
      <c r="BG183" s="157">
        <f t="shared" si="26"/>
        <v>0</v>
      </c>
      <c r="BH183" s="157">
        <f t="shared" si="27"/>
        <v>0</v>
      </c>
      <c r="BI183" s="157">
        <f t="shared" si="28"/>
        <v>0</v>
      </c>
      <c r="BJ183" s="14" t="s">
        <v>150</v>
      </c>
      <c r="BK183" s="157">
        <f t="shared" si="29"/>
        <v>13.2</v>
      </c>
      <c r="BL183" s="14" t="s">
        <v>175</v>
      </c>
      <c r="BM183" s="156" t="s">
        <v>571</v>
      </c>
    </row>
    <row r="184" spans="1:65" s="2" customFormat="1" ht="24.2" customHeight="1">
      <c r="A184" s="26"/>
      <c r="B184" s="144"/>
      <c r="C184" s="145" t="s">
        <v>593</v>
      </c>
      <c r="D184" s="145" t="s">
        <v>145</v>
      </c>
      <c r="E184" s="146" t="s">
        <v>1370</v>
      </c>
      <c r="F184" s="147" t="s">
        <v>1371</v>
      </c>
      <c r="G184" s="148" t="s">
        <v>303</v>
      </c>
      <c r="H184" s="149">
        <v>6</v>
      </c>
      <c r="I184" s="150">
        <v>5.5</v>
      </c>
      <c r="J184" s="150">
        <f t="shared" si="20"/>
        <v>33</v>
      </c>
      <c r="K184" s="151"/>
      <c r="L184" s="27"/>
      <c r="M184" s="152" t="s">
        <v>1</v>
      </c>
      <c r="N184" s="153" t="s">
        <v>42</v>
      </c>
      <c r="O184" s="154">
        <v>0</v>
      </c>
      <c r="P184" s="154">
        <f t="shared" si="21"/>
        <v>0</v>
      </c>
      <c r="Q184" s="154">
        <v>0</v>
      </c>
      <c r="R184" s="154">
        <f t="shared" si="22"/>
        <v>0</v>
      </c>
      <c r="S184" s="154">
        <v>0</v>
      </c>
      <c r="T184" s="155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6" t="s">
        <v>175</v>
      </c>
      <c r="AT184" s="156" t="s">
        <v>145</v>
      </c>
      <c r="AU184" s="156" t="s">
        <v>150</v>
      </c>
      <c r="AY184" s="14" t="s">
        <v>142</v>
      </c>
      <c r="BE184" s="157">
        <f t="shared" si="24"/>
        <v>0</v>
      </c>
      <c r="BF184" s="157">
        <f t="shared" si="25"/>
        <v>33</v>
      </c>
      <c r="BG184" s="157">
        <f t="shared" si="26"/>
        <v>0</v>
      </c>
      <c r="BH184" s="157">
        <f t="shared" si="27"/>
        <v>0</v>
      </c>
      <c r="BI184" s="157">
        <f t="shared" si="28"/>
        <v>0</v>
      </c>
      <c r="BJ184" s="14" t="s">
        <v>150</v>
      </c>
      <c r="BK184" s="157">
        <f t="shared" si="29"/>
        <v>33</v>
      </c>
      <c r="BL184" s="14" t="s">
        <v>175</v>
      </c>
      <c r="BM184" s="156" t="s">
        <v>596</v>
      </c>
    </row>
    <row r="185" spans="1:65" s="2" customFormat="1" ht="24.2" customHeight="1">
      <c r="A185" s="26"/>
      <c r="B185" s="144"/>
      <c r="C185" s="145" t="s">
        <v>343</v>
      </c>
      <c r="D185" s="145" t="s">
        <v>145</v>
      </c>
      <c r="E185" s="146" t="s">
        <v>1372</v>
      </c>
      <c r="F185" s="147" t="s">
        <v>1373</v>
      </c>
      <c r="G185" s="148" t="s">
        <v>303</v>
      </c>
      <c r="H185" s="149">
        <v>2</v>
      </c>
      <c r="I185" s="150">
        <v>6.6</v>
      </c>
      <c r="J185" s="150">
        <f t="shared" si="20"/>
        <v>13.2</v>
      </c>
      <c r="K185" s="151"/>
      <c r="L185" s="27"/>
      <c r="M185" s="152" t="s">
        <v>1</v>
      </c>
      <c r="N185" s="153" t="s">
        <v>42</v>
      </c>
      <c r="O185" s="154">
        <v>0</v>
      </c>
      <c r="P185" s="154">
        <f t="shared" si="21"/>
        <v>0</v>
      </c>
      <c r="Q185" s="154">
        <v>0</v>
      </c>
      <c r="R185" s="154">
        <f t="shared" si="22"/>
        <v>0</v>
      </c>
      <c r="S185" s="154">
        <v>0</v>
      </c>
      <c r="T185" s="155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6" t="s">
        <v>175</v>
      </c>
      <c r="AT185" s="156" t="s">
        <v>145</v>
      </c>
      <c r="AU185" s="156" t="s">
        <v>150</v>
      </c>
      <c r="AY185" s="14" t="s">
        <v>142</v>
      </c>
      <c r="BE185" s="157">
        <f t="shared" si="24"/>
        <v>0</v>
      </c>
      <c r="BF185" s="157">
        <f t="shared" si="25"/>
        <v>13.2</v>
      </c>
      <c r="BG185" s="157">
        <f t="shared" si="26"/>
        <v>0</v>
      </c>
      <c r="BH185" s="157">
        <f t="shared" si="27"/>
        <v>0</v>
      </c>
      <c r="BI185" s="157">
        <f t="shared" si="28"/>
        <v>0</v>
      </c>
      <c r="BJ185" s="14" t="s">
        <v>150</v>
      </c>
      <c r="BK185" s="157">
        <f t="shared" si="29"/>
        <v>13.2</v>
      </c>
      <c r="BL185" s="14" t="s">
        <v>175</v>
      </c>
      <c r="BM185" s="156" t="s">
        <v>605</v>
      </c>
    </row>
    <row r="186" spans="1:65" s="2" customFormat="1" ht="21.75" customHeight="1">
      <c r="A186" s="26"/>
      <c r="B186" s="144"/>
      <c r="C186" s="145" t="s">
        <v>606</v>
      </c>
      <c r="D186" s="145" t="s">
        <v>145</v>
      </c>
      <c r="E186" s="146" t="s">
        <v>1374</v>
      </c>
      <c r="F186" s="147" t="s">
        <v>1375</v>
      </c>
      <c r="G186" s="148" t="s">
        <v>303</v>
      </c>
      <c r="H186" s="149">
        <v>3</v>
      </c>
      <c r="I186" s="150">
        <v>2.75</v>
      </c>
      <c r="J186" s="150">
        <f t="shared" si="20"/>
        <v>8.25</v>
      </c>
      <c r="K186" s="151"/>
      <c r="L186" s="27"/>
      <c r="M186" s="152" t="s">
        <v>1</v>
      </c>
      <c r="N186" s="153" t="s">
        <v>42</v>
      </c>
      <c r="O186" s="154">
        <v>0</v>
      </c>
      <c r="P186" s="154">
        <f t="shared" si="21"/>
        <v>0</v>
      </c>
      <c r="Q186" s="154">
        <v>0</v>
      </c>
      <c r="R186" s="154">
        <f t="shared" si="22"/>
        <v>0</v>
      </c>
      <c r="S186" s="154">
        <v>0</v>
      </c>
      <c r="T186" s="155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6" t="s">
        <v>175</v>
      </c>
      <c r="AT186" s="156" t="s">
        <v>145</v>
      </c>
      <c r="AU186" s="156" t="s">
        <v>150</v>
      </c>
      <c r="AY186" s="14" t="s">
        <v>142</v>
      </c>
      <c r="BE186" s="157">
        <f t="shared" si="24"/>
        <v>0</v>
      </c>
      <c r="BF186" s="157">
        <f t="shared" si="25"/>
        <v>8.25</v>
      </c>
      <c r="BG186" s="157">
        <f t="shared" si="26"/>
        <v>0</v>
      </c>
      <c r="BH186" s="157">
        <f t="shared" si="27"/>
        <v>0</v>
      </c>
      <c r="BI186" s="157">
        <f t="shared" si="28"/>
        <v>0</v>
      </c>
      <c r="BJ186" s="14" t="s">
        <v>150</v>
      </c>
      <c r="BK186" s="157">
        <f t="shared" si="29"/>
        <v>8.25</v>
      </c>
      <c r="BL186" s="14" t="s">
        <v>175</v>
      </c>
      <c r="BM186" s="156" t="s">
        <v>609</v>
      </c>
    </row>
    <row r="187" spans="1:65" s="2" customFormat="1" ht="21.75" customHeight="1">
      <c r="A187" s="26"/>
      <c r="B187" s="144"/>
      <c r="C187" s="145" t="s">
        <v>347</v>
      </c>
      <c r="D187" s="145" t="s">
        <v>145</v>
      </c>
      <c r="E187" s="146" t="s">
        <v>1376</v>
      </c>
      <c r="F187" s="147" t="s">
        <v>1377</v>
      </c>
      <c r="G187" s="148" t="s">
        <v>303</v>
      </c>
      <c r="H187" s="149">
        <v>1</v>
      </c>
      <c r="I187" s="150">
        <v>3.85</v>
      </c>
      <c r="J187" s="150">
        <f t="shared" si="20"/>
        <v>3.85</v>
      </c>
      <c r="K187" s="151"/>
      <c r="L187" s="27"/>
      <c r="M187" s="152" t="s">
        <v>1</v>
      </c>
      <c r="N187" s="153" t="s">
        <v>42</v>
      </c>
      <c r="O187" s="154">
        <v>0</v>
      </c>
      <c r="P187" s="154">
        <f t="shared" si="21"/>
        <v>0</v>
      </c>
      <c r="Q187" s="154">
        <v>0</v>
      </c>
      <c r="R187" s="154">
        <f t="shared" si="22"/>
        <v>0</v>
      </c>
      <c r="S187" s="154">
        <v>0</v>
      </c>
      <c r="T187" s="155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6" t="s">
        <v>175</v>
      </c>
      <c r="AT187" s="156" t="s">
        <v>145</v>
      </c>
      <c r="AU187" s="156" t="s">
        <v>150</v>
      </c>
      <c r="AY187" s="14" t="s">
        <v>142</v>
      </c>
      <c r="BE187" s="157">
        <f t="shared" si="24"/>
        <v>0</v>
      </c>
      <c r="BF187" s="157">
        <f t="shared" si="25"/>
        <v>3.85</v>
      </c>
      <c r="BG187" s="157">
        <f t="shared" si="26"/>
        <v>0</v>
      </c>
      <c r="BH187" s="157">
        <f t="shared" si="27"/>
        <v>0</v>
      </c>
      <c r="BI187" s="157">
        <f t="shared" si="28"/>
        <v>0</v>
      </c>
      <c r="BJ187" s="14" t="s">
        <v>150</v>
      </c>
      <c r="BK187" s="157">
        <f t="shared" si="29"/>
        <v>3.85</v>
      </c>
      <c r="BL187" s="14" t="s">
        <v>175</v>
      </c>
      <c r="BM187" s="156" t="s">
        <v>612</v>
      </c>
    </row>
    <row r="188" spans="1:65" s="2" customFormat="1" ht="24.2" customHeight="1">
      <c r="A188" s="26"/>
      <c r="B188" s="144"/>
      <c r="C188" s="162" t="s">
        <v>613</v>
      </c>
      <c r="D188" s="162" t="s">
        <v>281</v>
      </c>
      <c r="E188" s="163" t="s">
        <v>1378</v>
      </c>
      <c r="F188" s="164" t="s">
        <v>1379</v>
      </c>
      <c r="G188" s="165" t="s">
        <v>303</v>
      </c>
      <c r="H188" s="166">
        <v>2</v>
      </c>
      <c r="I188" s="167">
        <v>41.8</v>
      </c>
      <c r="J188" s="167">
        <f t="shared" si="20"/>
        <v>83.6</v>
      </c>
      <c r="K188" s="168"/>
      <c r="L188" s="169"/>
      <c r="M188" s="170" t="s">
        <v>1</v>
      </c>
      <c r="N188" s="171" t="s">
        <v>42</v>
      </c>
      <c r="O188" s="154">
        <v>0</v>
      </c>
      <c r="P188" s="154">
        <f t="shared" si="21"/>
        <v>0</v>
      </c>
      <c r="Q188" s="154">
        <v>0</v>
      </c>
      <c r="R188" s="154">
        <f t="shared" si="22"/>
        <v>0</v>
      </c>
      <c r="S188" s="154">
        <v>0</v>
      </c>
      <c r="T188" s="155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6" t="s">
        <v>208</v>
      </c>
      <c r="AT188" s="156" t="s">
        <v>281</v>
      </c>
      <c r="AU188" s="156" t="s">
        <v>150</v>
      </c>
      <c r="AY188" s="14" t="s">
        <v>142</v>
      </c>
      <c r="BE188" s="157">
        <f t="shared" si="24"/>
        <v>0</v>
      </c>
      <c r="BF188" s="157">
        <f t="shared" si="25"/>
        <v>83.6</v>
      </c>
      <c r="BG188" s="157">
        <f t="shared" si="26"/>
        <v>0</v>
      </c>
      <c r="BH188" s="157">
        <f t="shared" si="27"/>
        <v>0</v>
      </c>
      <c r="BI188" s="157">
        <f t="shared" si="28"/>
        <v>0</v>
      </c>
      <c r="BJ188" s="14" t="s">
        <v>150</v>
      </c>
      <c r="BK188" s="157">
        <f t="shared" si="29"/>
        <v>83.6</v>
      </c>
      <c r="BL188" s="14" t="s">
        <v>175</v>
      </c>
      <c r="BM188" s="156" t="s">
        <v>616</v>
      </c>
    </row>
    <row r="189" spans="1:65" s="2" customFormat="1" ht="24.2" customHeight="1">
      <c r="A189" s="26"/>
      <c r="B189" s="144"/>
      <c r="C189" s="162" t="s">
        <v>354</v>
      </c>
      <c r="D189" s="162" t="s">
        <v>281</v>
      </c>
      <c r="E189" s="163" t="s">
        <v>1380</v>
      </c>
      <c r="F189" s="164" t="s">
        <v>1381</v>
      </c>
      <c r="G189" s="165" t="s">
        <v>303</v>
      </c>
      <c r="H189" s="166">
        <v>1</v>
      </c>
      <c r="I189" s="167">
        <v>27.5</v>
      </c>
      <c r="J189" s="167">
        <f t="shared" si="20"/>
        <v>27.5</v>
      </c>
      <c r="K189" s="168"/>
      <c r="L189" s="169"/>
      <c r="M189" s="170" t="s">
        <v>1</v>
      </c>
      <c r="N189" s="171" t="s">
        <v>42</v>
      </c>
      <c r="O189" s="154">
        <v>0</v>
      </c>
      <c r="P189" s="154">
        <f t="shared" si="21"/>
        <v>0</v>
      </c>
      <c r="Q189" s="154">
        <v>0</v>
      </c>
      <c r="R189" s="154">
        <f t="shared" si="22"/>
        <v>0</v>
      </c>
      <c r="S189" s="154">
        <v>0</v>
      </c>
      <c r="T189" s="155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6" t="s">
        <v>208</v>
      </c>
      <c r="AT189" s="156" t="s">
        <v>281</v>
      </c>
      <c r="AU189" s="156" t="s">
        <v>150</v>
      </c>
      <c r="AY189" s="14" t="s">
        <v>142</v>
      </c>
      <c r="BE189" s="157">
        <f t="shared" si="24"/>
        <v>0</v>
      </c>
      <c r="BF189" s="157">
        <f t="shared" si="25"/>
        <v>27.5</v>
      </c>
      <c r="BG189" s="157">
        <f t="shared" si="26"/>
        <v>0</v>
      </c>
      <c r="BH189" s="157">
        <f t="shared" si="27"/>
        <v>0</v>
      </c>
      <c r="BI189" s="157">
        <f t="shared" si="28"/>
        <v>0</v>
      </c>
      <c r="BJ189" s="14" t="s">
        <v>150</v>
      </c>
      <c r="BK189" s="157">
        <f t="shared" si="29"/>
        <v>27.5</v>
      </c>
      <c r="BL189" s="14" t="s">
        <v>175</v>
      </c>
      <c r="BM189" s="156" t="s">
        <v>619</v>
      </c>
    </row>
    <row r="190" spans="1:65" s="2" customFormat="1" ht="24.2" customHeight="1">
      <c r="A190" s="26"/>
      <c r="B190" s="144"/>
      <c r="C190" s="162" t="s">
        <v>620</v>
      </c>
      <c r="D190" s="162" t="s">
        <v>281</v>
      </c>
      <c r="E190" s="163" t="s">
        <v>1382</v>
      </c>
      <c r="F190" s="164" t="s">
        <v>1383</v>
      </c>
      <c r="G190" s="165" t="s">
        <v>303</v>
      </c>
      <c r="H190" s="166">
        <v>2</v>
      </c>
      <c r="I190" s="167">
        <v>15.4</v>
      </c>
      <c r="J190" s="167">
        <f t="shared" si="20"/>
        <v>30.8</v>
      </c>
      <c r="K190" s="168"/>
      <c r="L190" s="169"/>
      <c r="M190" s="170" t="s">
        <v>1</v>
      </c>
      <c r="N190" s="171" t="s">
        <v>42</v>
      </c>
      <c r="O190" s="154">
        <v>0</v>
      </c>
      <c r="P190" s="154">
        <f t="shared" si="21"/>
        <v>0</v>
      </c>
      <c r="Q190" s="154">
        <v>0</v>
      </c>
      <c r="R190" s="154">
        <f t="shared" si="22"/>
        <v>0</v>
      </c>
      <c r="S190" s="154">
        <v>0</v>
      </c>
      <c r="T190" s="155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6" t="s">
        <v>208</v>
      </c>
      <c r="AT190" s="156" t="s">
        <v>281</v>
      </c>
      <c r="AU190" s="156" t="s">
        <v>150</v>
      </c>
      <c r="AY190" s="14" t="s">
        <v>142</v>
      </c>
      <c r="BE190" s="157">
        <f t="shared" si="24"/>
        <v>0</v>
      </c>
      <c r="BF190" s="157">
        <f t="shared" si="25"/>
        <v>30.8</v>
      </c>
      <c r="BG190" s="157">
        <f t="shared" si="26"/>
        <v>0</v>
      </c>
      <c r="BH190" s="157">
        <f t="shared" si="27"/>
        <v>0</v>
      </c>
      <c r="BI190" s="157">
        <f t="shared" si="28"/>
        <v>0</v>
      </c>
      <c r="BJ190" s="14" t="s">
        <v>150</v>
      </c>
      <c r="BK190" s="157">
        <f t="shared" si="29"/>
        <v>30.8</v>
      </c>
      <c r="BL190" s="14" t="s">
        <v>175</v>
      </c>
      <c r="BM190" s="156" t="s">
        <v>623</v>
      </c>
    </row>
    <row r="191" spans="1:65" s="2" customFormat="1" ht="24.2" customHeight="1">
      <c r="A191" s="26"/>
      <c r="B191" s="144"/>
      <c r="C191" s="162" t="s">
        <v>380</v>
      </c>
      <c r="D191" s="162" t="s">
        <v>281</v>
      </c>
      <c r="E191" s="163" t="s">
        <v>1384</v>
      </c>
      <c r="F191" s="164" t="s">
        <v>1385</v>
      </c>
      <c r="G191" s="165" t="s">
        <v>303</v>
      </c>
      <c r="H191" s="166">
        <v>5</v>
      </c>
      <c r="I191" s="167">
        <v>8.8000000000000007</v>
      </c>
      <c r="J191" s="167">
        <f t="shared" si="20"/>
        <v>44</v>
      </c>
      <c r="K191" s="168"/>
      <c r="L191" s="169"/>
      <c r="M191" s="170" t="s">
        <v>1</v>
      </c>
      <c r="N191" s="171" t="s">
        <v>42</v>
      </c>
      <c r="O191" s="154">
        <v>0</v>
      </c>
      <c r="P191" s="154">
        <f t="shared" si="21"/>
        <v>0</v>
      </c>
      <c r="Q191" s="154">
        <v>0</v>
      </c>
      <c r="R191" s="154">
        <f t="shared" si="22"/>
        <v>0</v>
      </c>
      <c r="S191" s="154">
        <v>0</v>
      </c>
      <c r="T191" s="155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6" t="s">
        <v>208</v>
      </c>
      <c r="AT191" s="156" t="s">
        <v>281</v>
      </c>
      <c r="AU191" s="156" t="s">
        <v>150</v>
      </c>
      <c r="AY191" s="14" t="s">
        <v>142</v>
      </c>
      <c r="BE191" s="157">
        <f t="shared" si="24"/>
        <v>0</v>
      </c>
      <c r="BF191" s="157">
        <f t="shared" si="25"/>
        <v>44</v>
      </c>
      <c r="BG191" s="157">
        <f t="shared" si="26"/>
        <v>0</v>
      </c>
      <c r="BH191" s="157">
        <f t="shared" si="27"/>
        <v>0</v>
      </c>
      <c r="BI191" s="157">
        <f t="shared" si="28"/>
        <v>0</v>
      </c>
      <c r="BJ191" s="14" t="s">
        <v>150</v>
      </c>
      <c r="BK191" s="157">
        <f t="shared" si="29"/>
        <v>44</v>
      </c>
      <c r="BL191" s="14" t="s">
        <v>175</v>
      </c>
      <c r="BM191" s="156" t="s">
        <v>634</v>
      </c>
    </row>
    <row r="192" spans="1:65" s="2" customFormat="1" ht="24.2" customHeight="1">
      <c r="A192" s="26"/>
      <c r="B192" s="144"/>
      <c r="C192" s="162" t="s">
        <v>636</v>
      </c>
      <c r="D192" s="162" t="s">
        <v>281</v>
      </c>
      <c r="E192" s="163" t="s">
        <v>1386</v>
      </c>
      <c r="F192" s="164" t="s">
        <v>1387</v>
      </c>
      <c r="G192" s="165" t="s">
        <v>303</v>
      </c>
      <c r="H192" s="166">
        <v>10</v>
      </c>
      <c r="I192" s="167">
        <v>4.95</v>
      </c>
      <c r="J192" s="167">
        <f t="shared" si="20"/>
        <v>49.5</v>
      </c>
      <c r="K192" s="168"/>
      <c r="L192" s="169"/>
      <c r="M192" s="170" t="s">
        <v>1</v>
      </c>
      <c r="N192" s="171" t="s">
        <v>42</v>
      </c>
      <c r="O192" s="154">
        <v>0</v>
      </c>
      <c r="P192" s="154">
        <f t="shared" si="21"/>
        <v>0</v>
      </c>
      <c r="Q192" s="154">
        <v>0</v>
      </c>
      <c r="R192" s="154">
        <f t="shared" si="22"/>
        <v>0</v>
      </c>
      <c r="S192" s="154">
        <v>0</v>
      </c>
      <c r="T192" s="155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6" t="s">
        <v>208</v>
      </c>
      <c r="AT192" s="156" t="s">
        <v>281</v>
      </c>
      <c r="AU192" s="156" t="s">
        <v>150</v>
      </c>
      <c r="AY192" s="14" t="s">
        <v>142</v>
      </c>
      <c r="BE192" s="157">
        <f t="shared" si="24"/>
        <v>0</v>
      </c>
      <c r="BF192" s="157">
        <f t="shared" si="25"/>
        <v>49.5</v>
      </c>
      <c r="BG192" s="157">
        <f t="shared" si="26"/>
        <v>0</v>
      </c>
      <c r="BH192" s="157">
        <f t="shared" si="27"/>
        <v>0</v>
      </c>
      <c r="BI192" s="157">
        <f t="shared" si="28"/>
        <v>0</v>
      </c>
      <c r="BJ192" s="14" t="s">
        <v>150</v>
      </c>
      <c r="BK192" s="157">
        <f t="shared" si="29"/>
        <v>49.5</v>
      </c>
      <c r="BL192" s="14" t="s">
        <v>175</v>
      </c>
      <c r="BM192" s="156" t="s">
        <v>639</v>
      </c>
    </row>
    <row r="193" spans="1:65" s="2" customFormat="1" ht="24.2" customHeight="1">
      <c r="A193" s="26"/>
      <c r="B193" s="144"/>
      <c r="C193" s="162" t="s">
        <v>383</v>
      </c>
      <c r="D193" s="162" t="s">
        <v>281</v>
      </c>
      <c r="E193" s="163" t="s">
        <v>1388</v>
      </c>
      <c r="F193" s="164" t="s">
        <v>1389</v>
      </c>
      <c r="G193" s="165" t="s">
        <v>303</v>
      </c>
      <c r="H193" s="166">
        <v>2</v>
      </c>
      <c r="I193" s="167">
        <v>9.35</v>
      </c>
      <c r="J193" s="167">
        <f t="shared" si="20"/>
        <v>18.7</v>
      </c>
      <c r="K193" s="168"/>
      <c r="L193" s="169"/>
      <c r="M193" s="170" t="s">
        <v>1</v>
      </c>
      <c r="N193" s="171" t="s">
        <v>42</v>
      </c>
      <c r="O193" s="154">
        <v>0</v>
      </c>
      <c r="P193" s="154">
        <f t="shared" si="21"/>
        <v>0</v>
      </c>
      <c r="Q193" s="154">
        <v>0</v>
      </c>
      <c r="R193" s="154">
        <f t="shared" si="22"/>
        <v>0</v>
      </c>
      <c r="S193" s="154">
        <v>0</v>
      </c>
      <c r="T193" s="155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6" t="s">
        <v>208</v>
      </c>
      <c r="AT193" s="156" t="s">
        <v>281</v>
      </c>
      <c r="AU193" s="156" t="s">
        <v>150</v>
      </c>
      <c r="AY193" s="14" t="s">
        <v>142</v>
      </c>
      <c r="BE193" s="157">
        <f t="shared" si="24"/>
        <v>0</v>
      </c>
      <c r="BF193" s="157">
        <f t="shared" si="25"/>
        <v>18.7</v>
      </c>
      <c r="BG193" s="157">
        <f t="shared" si="26"/>
        <v>0</v>
      </c>
      <c r="BH193" s="157">
        <f t="shared" si="27"/>
        <v>0</v>
      </c>
      <c r="BI193" s="157">
        <f t="shared" si="28"/>
        <v>0</v>
      </c>
      <c r="BJ193" s="14" t="s">
        <v>150</v>
      </c>
      <c r="BK193" s="157">
        <f t="shared" si="29"/>
        <v>18.7</v>
      </c>
      <c r="BL193" s="14" t="s">
        <v>175</v>
      </c>
      <c r="BM193" s="156" t="s">
        <v>644</v>
      </c>
    </row>
    <row r="194" spans="1:65" s="2" customFormat="1" ht="24.2" customHeight="1">
      <c r="A194" s="26"/>
      <c r="B194" s="144"/>
      <c r="C194" s="162" t="s">
        <v>647</v>
      </c>
      <c r="D194" s="162" t="s">
        <v>281</v>
      </c>
      <c r="E194" s="163" t="s">
        <v>1390</v>
      </c>
      <c r="F194" s="164" t="s">
        <v>1391</v>
      </c>
      <c r="G194" s="165" t="s">
        <v>303</v>
      </c>
      <c r="H194" s="166">
        <v>4</v>
      </c>
      <c r="I194" s="167">
        <v>15.4</v>
      </c>
      <c r="J194" s="167">
        <f t="shared" si="20"/>
        <v>61.6</v>
      </c>
      <c r="K194" s="168"/>
      <c r="L194" s="169"/>
      <c r="M194" s="170" t="s">
        <v>1</v>
      </c>
      <c r="N194" s="171" t="s">
        <v>42</v>
      </c>
      <c r="O194" s="154">
        <v>0</v>
      </c>
      <c r="P194" s="154">
        <f t="shared" si="21"/>
        <v>0</v>
      </c>
      <c r="Q194" s="154">
        <v>0</v>
      </c>
      <c r="R194" s="154">
        <f t="shared" si="22"/>
        <v>0</v>
      </c>
      <c r="S194" s="154">
        <v>0</v>
      </c>
      <c r="T194" s="155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6" t="s">
        <v>208</v>
      </c>
      <c r="AT194" s="156" t="s">
        <v>281</v>
      </c>
      <c r="AU194" s="156" t="s">
        <v>150</v>
      </c>
      <c r="AY194" s="14" t="s">
        <v>142</v>
      </c>
      <c r="BE194" s="157">
        <f t="shared" si="24"/>
        <v>0</v>
      </c>
      <c r="BF194" s="157">
        <f t="shared" si="25"/>
        <v>61.6</v>
      </c>
      <c r="BG194" s="157">
        <f t="shared" si="26"/>
        <v>0</v>
      </c>
      <c r="BH194" s="157">
        <f t="shared" si="27"/>
        <v>0</v>
      </c>
      <c r="BI194" s="157">
        <f t="shared" si="28"/>
        <v>0</v>
      </c>
      <c r="BJ194" s="14" t="s">
        <v>150</v>
      </c>
      <c r="BK194" s="157">
        <f t="shared" si="29"/>
        <v>61.6</v>
      </c>
      <c r="BL194" s="14" t="s">
        <v>175</v>
      </c>
      <c r="BM194" s="156" t="s">
        <v>650</v>
      </c>
    </row>
    <row r="195" spans="1:65" s="2" customFormat="1" ht="24.2" customHeight="1">
      <c r="A195" s="26"/>
      <c r="B195" s="144"/>
      <c r="C195" s="162" t="s">
        <v>387</v>
      </c>
      <c r="D195" s="162" t="s">
        <v>281</v>
      </c>
      <c r="E195" s="163" t="s">
        <v>1392</v>
      </c>
      <c r="F195" s="164" t="s">
        <v>1393</v>
      </c>
      <c r="G195" s="165" t="s">
        <v>303</v>
      </c>
      <c r="H195" s="166">
        <v>1</v>
      </c>
      <c r="I195" s="167">
        <v>42.9</v>
      </c>
      <c r="J195" s="167">
        <f t="shared" si="20"/>
        <v>42.9</v>
      </c>
      <c r="K195" s="168"/>
      <c r="L195" s="169"/>
      <c r="M195" s="170" t="s">
        <v>1</v>
      </c>
      <c r="N195" s="171" t="s">
        <v>42</v>
      </c>
      <c r="O195" s="154">
        <v>0</v>
      </c>
      <c r="P195" s="154">
        <f t="shared" si="21"/>
        <v>0</v>
      </c>
      <c r="Q195" s="154">
        <v>0</v>
      </c>
      <c r="R195" s="154">
        <f t="shared" si="22"/>
        <v>0</v>
      </c>
      <c r="S195" s="154">
        <v>0</v>
      </c>
      <c r="T195" s="155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6" t="s">
        <v>208</v>
      </c>
      <c r="AT195" s="156" t="s">
        <v>281</v>
      </c>
      <c r="AU195" s="156" t="s">
        <v>150</v>
      </c>
      <c r="AY195" s="14" t="s">
        <v>142</v>
      </c>
      <c r="BE195" s="157">
        <f t="shared" si="24"/>
        <v>0</v>
      </c>
      <c r="BF195" s="157">
        <f t="shared" si="25"/>
        <v>42.9</v>
      </c>
      <c r="BG195" s="157">
        <f t="shared" si="26"/>
        <v>0</v>
      </c>
      <c r="BH195" s="157">
        <f t="shared" si="27"/>
        <v>0</v>
      </c>
      <c r="BI195" s="157">
        <f t="shared" si="28"/>
        <v>0</v>
      </c>
      <c r="BJ195" s="14" t="s">
        <v>150</v>
      </c>
      <c r="BK195" s="157">
        <f t="shared" si="29"/>
        <v>42.9</v>
      </c>
      <c r="BL195" s="14" t="s">
        <v>175</v>
      </c>
      <c r="BM195" s="156" t="s">
        <v>653</v>
      </c>
    </row>
    <row r="196" spans="1:65" s="2" customFormat="1" ht="24.2" customHeight="1">
      <c r="A196" s="26"/>
      <c r="B196" s="144"/>
      <c r="C196" s="162" t="s">
        <v>654</v>
      </c>
      <c r="D196" s="162" t="s">
        <v>281</v>
      </c>
      <c r="E196" s="163" t="s">
        <v>1394</v>
      </c>
      <c r="F196" s="164" t="s">
        <v>1395</v>
      </c>
      <c r="G196" s="165" t="s">
        <v>303</v>
      </c>
      <c r="H196" s="166">
        <v>1</v>
      </c>
      <c r="I196" s="167">
        <v>14.3</v>
      </c>
      <c r="J196" s="167">
        <f t="shared" si="20"/>
        <v>14.3</v>
      </c>
      <c r="K196" s="168"/>
      <c r="L196" s="169"/>
      <c r="M196" s="170" t="s">
        <v>1</v>
      </c>
      <c r="N196" s="171" t="s">
        <v>42</v>
      </c>
      <c r="O196" s="154">
        <v>0</v>
      </c>
      <c r="P196" s="154">
        <f t="shared" si="21"/>
        <v>0</v>
      </c>
      <c r="Q196" s="154">
        <v>0</v>
      </c>
      <c r="R196" s="154">
        <f t="shared" si="22"/>
        <v>0</v>
      </c>
      <c r="S196" s="154">
        <v>0</v>
      </c>
      <c r="T196" s="155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6" t="s">
        <v>208</v>
      </c>
      <c r="AT196" s="156" t="s">
        <v>281</v>
      </c>
      <c r="AU196" s="156" t="s">
        <v>150</v>
      </c>
      <c r="AY196" s="14" t="s">
        <v>142</v>
      </c>
      <c r="BE196" s="157">
        <f t="shared" si="24"/>
        <v>0</v>
      </c>
      <c r="BF196" s="157">
        <f t="shared" si="25"/>
        <v>14.3</v>
      </c>
      <c r="BG196" s="157">
        <f t="shared" si="26"/>
        <v>0</v>
      </c>
      <c r="BH196" s="157">
        <f t="shared" si="27"/>
        <v>0</v>
      </c>
      <c r="BI196" s="157">
        <f t="shared" si="28"/>
        <v>0</v>
      </c>
      <c r="BJ196" s="14" t="s">
        <v>150</v>
      </c>
      <c r="BK196" s="157">
        <f t="shared" si="29"/>
        <v>14.3</v>
      </c>
      <c r="BL196" s="14" t="s">
        <v>175</v>
      </c>
      <c r="BM196" s="156" t="s">
        <v>657</v>
      </c>
    </row>
    <row r="197" spans="1:65" s="2" customFormat="1" ht="24.2" customHeight="1">
      <c r="A197" s="26"/>
      <c r="B197" s="144"/>
      <c r="C197" s="162" t="s">
        <v>390</v>
      </c>
      <c r="D197" s="162" t="s">
        <v>281</v>
      </c>
      <c r="E197" s="163" t="s">
        <v>1396</v>
      </c>
      <c r="F197" s="164" t="s">
        <v>1397</v>
      </c>
      <c r="G197" s="165" t="s">
        <v>303</v>
      </c>
      <c r="H197" s="166">
        <v>2</v>
      </c>
      <c r="I197" s="167">
        <v>68.2</v>
      </c>
      <c r="J197" s="167">
        <f t="shared" si="20"/>
        <v>136.4</v>
      </c>
      <c r="K197" s="168"/>
      <c r="L197" s="169"/>
      <c r="M197" s="170" t="s">
        <v>1</v>
      </c>
      <c r="N197" s="171" t="s">
        <v>42</v>
      </c>
      <c r="O197" s="154">
        <v>0</v>
      </c>
      <c r="P197" s="154">
        <f t="shared" si="21"/>
        <v>0</v>
      </c>
      <c r="Q197" s="154">
        <v>0</v>
      </c>
      <c r="R197" s="154">
        <f t="shared" si="22"/>
        <v>0</v>
      </c>
      <c r="S197" s="154">
        <v>0</v>
      </c>
      <c r="T197" s="155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6" t="s">
        <v>208</v>
      </c>
      <c r="AT197" s="156" t="s">
        <v>281</v>
      </c>
      <c r="AU197" s="156" t="s">
        <v>150</v>
      </c>
      <c r="AY197" s="14" t="s">
        <v>142</v>
      </c>
      <c r="BE197" s="157">
        <f t="shared" si="24"/>
        <v>0</v>
      </c>
      <c r="BF197" s="157">
        <f t="shared" si="25"/>
        <v>136.4</v>
      </c>
      <c r="BG197" s="157">
        <f t="shared" si="26"/>
        <v>0</v>
      </c>
      <c r="BH197" s="157">
        <f t="shared" si="27"/>
        <v>0</v>
      </c>
      <c r="BI197" s="157">
        <f t="shared" si="28"/>
        <v>0</v>
      </c>
      <c r="BJ197" s="14" t="s">
        <v>150</v>
      </c>
      <c r="BK197" s="157">
        <f t="shared" si="29"/>
        <v>136.4</v>
      </c>
      <c r="BL197" s="14" t="s">
        <v>175</v>
      </c>
      <c r="BM197" s="156" t="s">
        <v>658</v>
      </c>
    </row>
    <row r="198" spans="1:65" s="2" customFormat="1" ht="24.2" customHeight="1">
      <c r="A198" s="26"/>
      <c r="B198" s="144"/>
      <c r="C198" s="162" t="s">
        <v>659</v>
      </c>
      <c r="D198" s="162" t="s">
        <v>281</v>
      </c>
      <c r="E198" s="163" t="s">
        <v>1398</v>
      </c>
      <c r="F198" s="164" t="s">
        <v>1399</v>
      </c>
      <c r="G198" s="165" t="s">
        <v>303</v>
      </c>
      <c r="H198" s="166">
        <v>6</v>
      </c>
      <c r="I198" s="167">
        <v>6.6</v>
      </c>
      <c r="J198" s="167">
        <f t="shared" si="20"/>
        <v>39.6</v>
      </c>
      <c r="K198" s="168"/>
      <c r="L198" s="169"/>
      <c r="M198" s="170" t="s">
        <v>1</v>
      </c>
      <c r="N198" s="171" t="s">
        <v>42</v>
      </c>
      <c r="O198" s="154">
        <v>0</v>
      </c>
      <c r="P198" s="154">
        <f t="shared" si="21"/>
        <v>0</v>
      </c>
      <c r="Q198" s="154">
        <v>0</v>
      </c>
      <c r="R198" s="154">
        <f t="shared" si="22"/>
        <v>0</v>
      </c>
      <c r="S198" s="154">
        <v>0</v>
      </c>
      <c r="T198" s="155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6" t="s">
        <v>208</v>
      </c>
      <c r="AT198" s="156" t="s">
        <v>281</v>
      </c>
      <c r="AU198" s="156" t="s">
        <v>150</v>
      </c>
      <c r="AY198" s="14" t="s">
        <v>142</v>
      </c>
      <c r="BE198" s="157">
        <f t="shared" si="24"/>
        <v>0</v>
      </c>
      <c r="BF198" s="157">
        <f t="shared" si="25"/>
        <v>39.6</v>
      </c>
      <c r="BG198" s="157">
        <f t="shared" si="26"/>
        <v>0</v>
      </c>
      <c r="BH198" s="157">
        <f t="shared" si="27"/>
        <v>0</v>
      </c>
      <c r="BI198" s="157">
        <f t="shared" si="28"/>
        <v>0</v>
      </c>
      <c r="BJ198" s="14" t="s">
        <v>150</v>
      </c>
      <c r="BK198" s="157">
        <f t="shared" si="29"/>
        <v>39.6</v>
      </c>
      <c r="BL198" s="14" t="s">
        <v>175</v>
      </c>
      <c r="BM198" s="156" t="s">
        <v>662</v>
      </c>
    </row>
    <row r="199" spans="1:65" s="2" customFormat="1" ht="24.2" customHeight="1">
      <c r="A199" s="26"/>
      <c r="B199" s="144"/>
      <c r="C199" s="162" t="s">
        <v>418</v>
      </c>
      <c r="D199" s="162" t="s">
        <v>281</v>
      </c>
      <c r="E199" s="163" t="s">
        <v>1400</v>
      </c>
      <c r="F199" s="164" t="s">
        <v>1401</v>
      </c>
      <c r="G199" s="165" t="s">
        <v>303</v>
      </c>
      <c r="H199" s="166">
        <v>2</v>
      </c>
      <c r="I199" s="167">
        <v>26.4</v>
      </c>
      <c r="J199" s="167">
        <f t="shared" si="20"/>
        <v>52.8</v>
      </c>
      <c r="K199" s="168"/>
      <c r="L199" s="169"/>
      <c r="M199" s="170" t="s">
        <v>1</v>
      </c>
      <c r="N199" s="171" t="s">
        <v>42</v>
      </c>
      <c r="O199" s="154">
        <v>0</v>
      </c>
      <c r="P199" s="154">
        <f t="shared" si="21"/>
        <v>0</v>
      </c>
      <c r="Q199" s="154">
        <v>0</v>
      </c>
      <c r="R199" s="154">
        <f t="shared" si="22"/>
        <v>0</v>
      </c>
      <c r="S199" s="154">
        <v>0</v>
      </c>
      <c r="T199" s="155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6" t="s">
        <v>208</v>
      </c>
      <c r="AT199" s="156" t="s">
        <v>281</v>
      </c>
      <c r="AU199" s="156" t="s">
        <v>150</v>
      </c>
      <c r="AY199" s="14" t="s">
        <v>142</v>
      </c>
      <c r="BE199" s="157">
        <f t="shared" si="24"/>
        <v>0</v>
      </c>
      <c r="BF199" s="157">
        <f t="shared" si="25"/>
        <v>52.8</v>
      </c>
      <c r="BG199" s="157">
        <f t="shared" si="26"/>
        <v>0</v>
      </c>
      <c r="BH199" s="157">
        <f t="shared" si="27"/>
        <v>0</v>
      </c>
      <c r="BI199" s="157">
        <f t="shared" si="28"/>
        <v>0</v>
      </c>
      <c r="BJ199" s="14" t="s">
        <v>150</v>
      </c>
      <c r="BK199" s="157">
        <f t="shared" si="29"/>
        <v>52.8</v>
      </c>
      <c r="BL199" s="14" t="s">
        <v>175</v>
      </c>
      <c r="BM199" s="156" t="s">
        <v>671</v>
      </c>
    </row>
    <row r="200" spans="1:65" s="2" customFormat="1" ht="24.2" customHeight="1">
      <c r="A200" s="26"/>
      <c r="B200" s="144"/>
      <c r="C200" s="162" t="s">
        <v>684</v>
      </c>
      <c r="D200" s="162" t="s">
        <v>281</v>
      </c>
      <c r="E200" s="163" t="s">
        <v>1402</v>
      </c>
      <c r="F200" s="164" t="s">
        <v>1403</v>
      </c>
      <c r="G200" s="165" t="s">
        <v>303</v>
      </c>
      <c r="H200" s="166">
        <v>1</v>
      </c>
      <c r="I200" s="167">
        <v>42.9</v>
      </c>
      <c r="J200" s="167">
        <f t="shared" si="20"/>
        <v>42.9</v>
      </c>
      <c r="K200" s="168"/>
      <c r="L200" s="169"/>
      <c r="M200" s="170" t="s">
        <v>1</v>
      </c>
      <c r="N200" s="171" t="s">
        <v>42</v>
      </c>
      <c r="O200" s="154">
        <v>0</v>
      </c>
      <c r="P200" s="154">
        <f t="shared" si="21"/>
        <v>0</v>
      </c>
      <c r="Q200" s="154">
        <v>0</v>
      </c>
      <c r="R200" s="154">
        <f t="shared" si="22"/>
        <v>0</v>
      </c>
      <c r="S200" s="154">
        <v>0</v>
      </c>
      <c r="T200" s="155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6" t="s">
        <v>208</v>
      </c>
      <c r="AT200" s="156" t="s">
        <v>281</v>
      </c>
      <c r="AU200" s="156" t="s">
        <v>150</v>
      </c>
      <c r="AY200" s="14" t="s">
        <v>142</v>
      </c>
      <c r="BE200" s="157">
        <f t="shared" si="24"/>
        <v>0</v>
      </c>
      <c r="BF200" s="157">
        <f t="shared" si="25"/>
        <v>42.9</v>
      </c>
      <c r="BG200" s="157">
        <f t="shared" si="26"/>
        <v>0</v>
      </c>
      <c r="BH200" s="157">
        <f t="shared" si="27"/>
        <v>0</v>
      </c>
      <c r="BI200" s="157">
        <f t="shared" si="28"/>
        <v>0</v>
      </c>
      <c r="BJ200" s="14" t="s">
        <v>150</v>
      </c>
      <c r="BK200" s="157">
        <f t="shared" si="29"/>
        <v>42.9</v>
      </c>
      <c r="BL200" s="14" t="s">
        <v>175</v>
      </c>
      <c r="BM200" s="156" t="s">
        <v>687</v>
      </c>
    </row>
    <row r="201" spans="1:65" s="2" customFormat="1" ht="24.2" customHeight="1">
      <c r="A201" s="26"/>
      <c r="B201" s="144"/>
      <c r="C201" s="162" t="s">
        <v>421</v>
      </c>
      <c r="D201" s="162" t="s">
        <v>281</v>
      </c>
      <c r="E201" s="163" t="s">
        <v>1404</v>
      </c>
      <c r="F201" s="164" t="s">
        <v>1405</v>
      </c>
      <c r="G201" s="165" t="s">
        <v>303</v>
      </c>
      <c r="H201" s="166">
        <v>3</v>
      </c>
      <c r="I201" s="167">
        <v>4.4000000000000004</v>
      </c>
      <c r="J201" s="167">
        <f t="shared" si="20"/>
        <v>13.2</v>
      </c>
      <c r="K201" s="168"/>
      <c r="L201" s="169"/>
      <c r="M201" s="170" t="s">
        <v>1</v>
      </c>
      <c r="N201" s="171" t="s">
        <v>42</v>
      </c>
      <c r="O201" s="154">
        <v>0</v>
      </c>
      <c r="P201" s="154">
        <f t="shared" si="21"/>
        <v>0</v>
      </c>
      <c r="Q201" s="154">
        <v>0</v>
      </c>
      <c r="R201" s="154">
        <f t="shared" si="22"/>
        <v>0</v>
      </c>
      <c r="S201" s="154">
        <v>0</v>
      </c>
      <c r="T201" s="155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6" t="s">
        <v>208</v>
      </c>
      <c r="AT201" s="156" t="s">
        <v>281</v>
      </c>
      <c r="AU201" s="156" t="s">
        <v>150</v>
      </c>
      <c r="AY201" s="14" t="s">
        <v>142</v>
      </c>
      <c r="BE201" s="157">
        <f t="shared" si="24"/>
        <v>0</v>
      </c>
      <c r="BF201" s="157">
        <f t="shared" si="25"/>
        <v>13.2</v>
      </c>
      <c r="BG201" s="157">
        <f t="shared" si="26"/>
        <v>0</v>
      </c>
      <c r="BH201" s="157">
        <f t="shared" si="27"/>
        <v>0</v>
      </c>
      <c r="BI201" s="157">
        <f t="shared" si="28"/>
        <v>0</v>
      </c>
      <c r="BJ201" s="14" t="s">
        <v>150</v>
      </c>
      <c r="BK201" s="157">
        <f t="shared" si="29"/>
        <v>13.2</v>
      </c>
      <c r="BL201" s="14" t="s">
        <v>175</v>
      </c>
      <c r="BM201" s="156" t="s">
        <v>700</v>
      </c>
    </row>
    <row r="202" spans="1:65" s="2" customFormat="1" ht="24.2" customHeight="1">
      <c r="A202" s="26"/>
      <c r="B202" s="144"/>
      <c r="C202" s="162" t="s">
        <v>709</v>
      </c>
      <c r="D202" s="162" t="s">
        <v>281</v>
      </c>
      <c r="E202" s="163" t="s">
        <v>1406</v>
      </c>
      <c r="F202" s="164" t="s">
        <v>1407</v>
      </c>
      <c r="G202" s="165" t="s">
        <v>303</v>
      </c>
      <c r="H202" s="166">
        <v>3</v>
      </c>
      <c r="I202" s="167">
        <v>11</v>
      </c>
      <c r="J202" s="167">
        <f t="shared" si="20"/>
        <v>33</v>
      </c>
      <c r="K202" s="168"/>
      <c r="L202" s="169"/>
      <c r="M202" s="170" t="s">
        <v>1</v>
      </c>
      <c r="N202" s="171" t="s">
        <v>42</v>
      </c>
      <c r="O202" s="154">
        <v>0</v>
      </c>
      <c r="P202" s="154">
        <f t="shared" si="21"/>
        <v>0</v>
      </c>
      <c r="Q202" s="154">
        <v>0</v>
      </c>
      <c r="R202" s="154">
        <f t="shared" si="22"/>
        <v>0</v>
      </c>
      <c r="S202" s="154">
        <v>0</v>
      </c>
      <c r="T202" s="155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6" t="s">
        <v>208</v>
      </c>
      <c r="AT202" s="156" t="s">
        <v>281</v>
      </c>
      <c r="AU202" s="156" t="s">
        <v>150</v>
      </c>
      <c r="AY202" s="14" t="s">
        <v>142</v>
      </c>
      <c r="BE202" s="157">
        <f t="shared" si="24"/>
        <v>0</v>
      </c>
      <c r="BF202" s="157">
        <f t="shared" si="25"/>
        <v>33</v>
      </c>
      <c r="BG202" s="157">
        <f t="shared" si="26"/>
        <v>0</v>
      </c>
      <c r="BH202" s="157">
        <f t="shared" si="27"/>
        <v>0</v>
      </c>
      <c r="BI202" s="157">
        <f t="shared" si="28"/>
        <v>0</v>
      </c>
      <c r="BJ202" s="14" t="s">
        <v>150</v>
      </c>
      <c r="BK202" s="157">
        <f t="shared" si="29"/>
        <v>33</v>
      </c>
      <c r="BL202" s="14" t="s">
        <v>175</v>
      </c>
      <c r="BM202" s="156" t="s">
        <v>497</v>
      </c>
    </row>
    <row r="203" spans="1:65" s="2" customFormat="1" ht="24.2" customHeight="1">
      <c r="A203" s="26"/>
      <c r="B203" s="144"/>
      <c r="C203" s="145" t="s">
        <v>425</v>
      </c>
      <c r="D203" s="145" t="s">
        <v>145</v>
      </c>
      <c r="E203" s="146" t="s">
        <v>1408</v>
      </c>
      <c r="F203" s="147" t="s">
        <v>1409</v>
      </c>
      <c r="G203" s="148" t="s">
        <v>303</v>
      </c>
      <c r="H203" s="149">
        <v>1</v>
      </c>
      <c r="I203" s="150">
        <v>93.5</v>
      </c>
      <c r="J203" s="150">
        <f t="shared" si="20"/>
        <v>93.5</v>
      </c>
      <c r="K203" s="151"/>
      <c r="L203" s="27"/>
      <c r="M203" s="152" t="s">
        <v>1</v>
      </c>
      <c r="N203" s="153" t="s">
        <v>42</v>
      </c>
      <c r="O203" s="154">
        <v>0</v>
      </c>
      <c r="P203" s="154">
        <f t="shared" si="21"/>
        <v>0</v>
      </c>
      <c r="Q203" s="154">
        <v>0</v>
      </c>
      <c r="R203" s="154">
        <f t="shared" si="22"/>
        <v>0</v>
      </c>
      <c r="S203" s="154">
        <v>0</v>
      </c>
      <c r="T203" s="155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6" t="s">
        <v>175</v>
      </c>
      <c r="AT203" s="156" t="s">
        <v>145</v>
      </c>
      <c r="AU203" s="156" t="s">
        <v>150</v>
      </c>
      <c r="AY203" s="14" t="s">
        <v>142</v>
      </c>
      <c r="BE203" s="157">
        <f t="shared" si="24"/>
        <v>0</v>
      </c>
      <c r="BF203" s="157">
        <f t="shared" si="25"/>
        <v>93.5</v>
      </c>
      <c r="BG203" s="157">
        <f t="shared" si="26"/>
        <v>0</v>
      </c>
      <c r="BH203" s="157">
        <f t="shared" si="27"/>
        <v>0</v>
      </c>
      <c r="BI203" s="157">
        <f t="shared" si="28"/>
        <v>0</v>
      </c>
      <c r="BJ203" s="14" t="s">
        <v>150</v>
      </c>
      <c r="BK203" s="157">
        <f t="shared" si="29"/>
        <v>93.5</v>
      </c>
      <c r="BL203" s="14" t="s">
        <v>175</v>
      </c>
      <c r="BM203" s="156" t="s">
        <v>505</v>
      </c>
    </row>
    <row r="204" spans="1:65" s="2" customFormat="1" ht="16.5" customHeight="1">
      <c r="A204" s="26"/>
      <c r="B204" s="144"/>
      <c r="C204" s="145" t="s">
        <v>718</v>
      </c>
      <c r="D204" s="145" t="s">
        <v>145</v>
      </c>
      <c r="E204" s="146" t="s">
        <v>1410</v>
      </c>
      <c r="F204" s="147" t="s">
        <v>1411</v>
      </c>
      <c r="G204" s="148" t="s">
        <v>303</v>
      </c>
      <c r="H204" s="149">
        <v>1</v>
      </c>
      <c r="I204" s="150">
        <v>418</v>
      </c>
      <c r="J204" s="150">
        <f t="shared" si="20"/>
        <v>418</v>
      </c>
      <c r="K204" s="151"/>
      <c r="L204" s="27"/>
      <c r="M204" s="152" t="s">
        <v>1</v>
      </c>
      <c r="N204" s="153" t="s">
        <v>42</v>
      </c>
      <c r="O204" s="154">
        <v>0</v>
      </c>
      <c r="P204" s="154">
        <f t="shared" si="21"/>
        <v>0</v>
      </c>
      <c r="Q204" s="154">
        <v>0</v>
      </c>
      <c r="R204" s="154">
        <f t="shared" si="22"/>
        <v>0</v>
      </c>
      <c r="S204" s="154">
        <v>0</v>
      </c>
      <c r="T204" s="155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6" t="s">
        <v>175</v>
      </c>
      <c r="AT204" s="156" t="s">
        <v>145</v>
      </c>
      <c r="AU204" s="156" t="s">
        <v>150</v>
      </c>
      <c r="AY204" s="14" t="s">
        <v>142</v>
      </c>
      <c r="BE204" s="157">
        <f t="shared" si="24"/>
        <v>0</v>
      </c>
      <c r="BF204" s="157">
        <f t="shared" si="25"/>
        <v>418</v>
      </c>
      <c r="BG204" s="157">
        <f t="shared" si="26"/>
        <v>0</v>
      </c>
      <c r="BH204" s="157">
        <f t="shared" si="27"/>
        <v>0</v>
      </c>
      <c r="BI204" s="157">
        <f t="shared" si="28"/>
        <v>0</v>
      </c>
      <c r="BJ204" s="14" t="s">
        <v>150</v>
      </c>
      <c r="BK204" s="157">
        <f t="shared" si="29"/>
        <v>418</v>
      </c>
      <c r="BL204" s="14" t="s">
        <v>175</v>
      </c>
      <c r="BM204" s="156" t="s">
        <v>359</v>
      </c>
    </row>
    <row r="205" spans="1:65" s="2" customFormat="1" ht="24.2" customHeight="1">
      <c r="A205" s="26"/>
      <c r="B205" s="144"/>
      <c r="C205" s="145" t="s">
        <v>428</v>
      </c>
      <c r="D205" s="145" t="s">
        <v>145</v>
      </c>
      <c r="E205" s="146" t="s">
        <v>1412</v>
      </c>
      <c r="F205" s="147" t="s">
        <v>1413</v>
      </c>
      <c r="G205" s="148" t="s">
        <v>303</v>
      </c>
      <c r="H205" s="149">
        <v>1</v>
      </c>
      <c r="I205" s="150">
        <v>140.80000000000001</v>
      </c>
      <c r="J205" s="150">
        <f t="shared" si="20"/>
        <v>140.80000000000001</v>
      </c>
      <c r="K205" s="151"/>
      <c r="L205" s="27"/>
      <c r="M205" s="152" t="s">
        <v>1</v>
      </c>
      <c r="N205" s="153" t="s">
        <v>42</v>
      </c>
      <c r="O205" s="154">
        <v>0</v>
      </c>
      <c r="P205" s="154">
        <f t="shared" si="21"/>
        <v>0</v>
      </c>
      <c r="Q205" s="154">
        <v>0</v>
      </c>
      <c r="R205" s="154">
        <f t="shared" si="22"/>
        <v>0</v>
      </c>
      <c r="S205" s="154">
        <v>0</v>
      </c>
      <c r="T205" s="155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6" t="s">
        <v>175</v>
      </c>
      <c r="AT205" s="156" t="s">
        <v>145</v>
      </c>
      <c r="AU205" s="156" t="s">
        <v>150</v>
      </c>
      <c r="AY205" s="14" t="s">
        <v>142</v>
      </c>
      <c r="BE205" s="157">
        <f t="shared" si="24"/>
        <v>0</v>
      </c>
      <c r="BF205" s="157">
        <f t="shared" si="25"/>
        <v>140.80000000000001</v>
      </c>
      <c r="BG205" s="157">
        <f t="shared" si="26"/>
        <v>0</v>
      </c>
      <c r="BH205" s="157">
        <f t="shared" si="27"/>
        <v>0</v>
      </c>
      <c r="BI205" s="157">
        <f t="shared" si="28"/>
        <v>0</v>
      </c>
      <c r="BJ205" s="14" t="s">
        <v>150</v>
      </c>
      <c r="BK205" s="157">
        <f t="shared" si="29"/>
        <v>140.80000000000001</v>
      </c>
      <c r="BL205" s="14" t="s">
        <v>175</v>
      </c>
      <c r="BM205" s="156" t="s">
        <v>395</v>
      </c>
    </row>
    <row r="206" spans="1:65" s="2" customFormat="1" ht="16.5" customHeight="1">
      <c r="A206" s="26"/>
      <c r="B206" s="144"/>
      <c r="C206" s="145" t="s">
        <v>723</v>
      </c>
      <c r="D206" s="145" t="s">
        <v>145</v>
      </c>
      <c r="E206" s="146" t="s">
        <v>1414</v>
      </c>
      <c r="F206" s="147" t="s">
        <v>1415</v>
      </c>
      <c r="G206" s="148" t="s">
        <v>303</v>
      </c>
      <c r="H206" s="149">
        <v>1</v>
      </c>
      <c r="I206" s="150">
        <v>19.8</v>
      </c>
      <c r="J206" s="150">
        <f t="shared" si="20"/>
        <v>19.8</v>
      </c>
      <c r="K206" s="151"/>
      <c r="L206" s="27"/>
      <c r="M206" s="152" t="s">
        <v>1</v>
      </c>
      <c r="N206" s="153" t="s">
        <v>42</v>
      </c>
      <c r="O206" s="154">
        <v>0</v>
      </c>
      <c r="P206" s="154">
        <f t="shared" si="21"/>
        <v>0</v>
      </c>
      <c r="Q206" s="154">
        <v>0</v>
      </c>
      <c r="R206" s="154">
        <f t="shared" si="22"/>
        <v>0</v>
      </c>
      <c r="S206" s="154">
        <v>0</v>
      </c>
      <c r="T206" s="155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6" t="s">
        <v>175</v>
      </c>
      <c r="AT206" s="156" t="s">
        <v>145</v>
      </c>
      <c r="AU206" s="156" t="s">
        <v>150</v>
      </c>
      <c r="AY206" s="14" t="s">
        <v>142</v>
      </c>
      <c r="BE206" s="157">
        <f t="shared" si="24"/>
        <v>0</v>
      </c>
      <c r="BF206" s="157">
        <f t="shared" si="25"/>
        <v>19.8</v>
      </c>
      <c r="BG206" s="157">
        <f t="shared" si="26"/>
        <v>0</v>
      </c>
      <c r="BH206" s="157">
        <f t="shared" si="27"/>
        <v>0</v>
      </c>
      <c r="BI206" s="157">
        <f t="shared" si="28"/>
        <v>0</v>
      </c>
      <c r="BJ206" s="14" t="s">
        <v>150</v>
      </c>
      <c r="BK206" s="157">
        <f t="shared" si="29"/>
        <v>19.8</v>
      </c>
      <c r="BL206" s="14" t="s">
        <v>175</v>
      </c>
      <c r="BM206" s="156" t="s">
        <v>403</v>
      </c>
    </row>
    <row r="207" spans="1:65" s="2" customFormat="1" ht="21.75" customHeight="1">
      <c r="A207" s="26"/>
      <c r="B207" s="144"/>
      <c r="C207" s="145" t="s">
        <v>432</v>
      </c>
      <c r="D207" s="145" t="s">
        <v>145</v>
      </c>
      <c r="E207" s="146" t="s">
        <v>1416</v>
      </c>
      <c r="F207" s="147" t="s">
        <v>1417</v>
      </c>
      <c r="G207" s="148" t="s">
        <v>303</v>
      </c>
      <c r="H207" s="149">
        <v>1</v>
      </c>
      <c r="I207" s="150">
        <v>374</v>
      </c>
      <c r="J207" s="150">
        <f t="shared" si="20"/>
        <v>374</v>
      </c>
      <c r="K207" s="151"/>
      <c r="L207" s="27"/>
      <c r="M207" s="152" t="s">
        <v>1</v>
      </c>
      <c r="N207" s="153" t="s">
        <v>42</v>
      </c>
      <c r="O207" s="154">
        <v>0</v>
      </c>
      <c r="P207" s="154">
        <f t="shared" si="21"/>
        <v>0</v>
      </c>
      <c r="Q207" s="154">
        <v>0</v>
      </c>
      <c r="R207" s="154">
        <f t="shared" si="22"/>
        <v>0</v>
      </c>
      <c r="S207" s="154">
        <v>0</v>
      </c>
      <c r="T207" s="155">
        <f t="shared" si="2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6" t="s">
        <v>175</v>
      </c>
      <c r="AT207" s="156" t="s">
        <v>145</v>
      </c>
      <c r="AU207" s="156" t="s">
        <v>150</v>
      </c>
      <c r="AY207" s="14" t="s">
        <v>142</v>
      </c>
      <c r="BE207" s="157">
        <f t="shared" si="24"/>
        <v>0</v>
      </c>
      <c r="BF207" s="157">
        <f t="shared" si="25"/>
        <v>374</v>
      </c>
      <c r="BG207" s="157">
        <f t="shared" si="26"/>
        <v>0</v>
      </c>
      <c r="BH207" s="157">
        <f t="shared" si="27"/>
        <v>0</v>
      </c>
      <c r="BI207" s="157">
        <f t="shared" si="28"/>
        <v>0</v>
      </c>
      <c r="BJ207" s="14" t="s">
        <v>150</v>
      </c>
      <c r="BK207" s="157">
        <f t="shared" si="29"/>
        <v>374</v>
      </c>
      <c r="BL207" s="14" t="s">
        <v>175</v>
      </c>
      <c r="BM207" s="156" t="s">
        <v>525</v>
      </c>
    </row>
    <row r="208" spans="1:65" s="2" customFormat="1" ht="16.5" customHeight="1">
      <c r="A208" s="26"/>
      <c r="B208" s="144"/>
      <c r="C208" s="145" t="s">
        <v>732</v>
      </c>
      <c r="D208" s="145" t="s">
        <v>145</v>
      </c>
      <c r="E208" s="146" t="s">
        <v>1418</v>
      </c>
      <c r="F208" s="147" t="s">
        <v>1419</v>
      </c>
      <c r="G208" s="148" t="s">
        <v>303</v>
      </c>
      <c r="H208" s="149">
        <v>1</v>
      </c>
      <c r="I208" s="150">
        <v>4.4000000000000004</v>
      </c>
      <c r="J208" s="150">
        <f t="shared" si="20"/>
        <v>4.4000000000000004</v>
      </c>
      <c r="K208" s="151"/>
      <c r="L208" s="27"/>
      <c r="M208" s="152" t="s">
        <v>1</v>
      </c>
      <c r="N208" s="153" t="s">
        <v>42</v>
      </c>
      <c r="O208" s="154">
        <v>0</v>
      </c>
      <c r="P208" s="154">
        <f t="shared" si="21"/>
        <v>0</v>
      </c>
      <c r="Q208" s="154">
        <v>0</v>
      </c>
      <c r="R208" s="154">
        <f t="shared" si="22"/>
        <v>0</v>
      </c>
      <c r="S208" s="154">
        <v>0</v>
      </c>
      <c r="T208" s="155">
        <f t="shared" si="2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6" t="s">
        <v>175</v>
      </c>
      <c r="AT208" s="156" t="s">
        <v>145</v>
      </c>
      <c r="AU208" s="156" t="s">
        <v>150</v>
      </c>
      <c r="AY208" s="14" t="s">
        <v>142</v>
      </c>
      <c r="BE208" s="157">
        <f t="shared" si="24"/>
        <v>0</v>
      </c>
      <c r="BF208" s="157">
        <f t="shared" si="25"/>
        <v>4.4000000000000004</v>
      </c>
      <c r="BG208" s="157">
        <f t="shared" si="26"/>
        <v>0</v>
      </c>
      <c r="BH208" s="157">
        <f t="shared" si="27"/>
        <v>0</v>
      </c>
      <c r="BI208" s="157">
        <f t="shared" si="28"/>
        <v>0</v>
      </c>
      <c r="BJ208" s="14" t="s">
        <v>150</v>
      </c>
      <c r="BK208" s="157">
        <f t="shared" si="29"/>
        <v>4.4000000000000004</v>
      </c>
      <c r="BL208" s="14" t="s">
        <v>175</v>
      </c>
      <c r="BM208" s="156" t="s">
        <v>541</v>
      </c>
    </row>
    <row r="209" spans="1:65" s="2" customFormat="1" ht="24.2" customHeight="1">
      <c r="A209" s="26"/>
      <c r="B209" s="144"/>
      <c r="C209" s="145" t="s">
        <v>435</v>
      </c>
      <c r="D209" s="145" t="s">
        <v>145</v>
      </c>
      <c r="E209" s="146" t="s">
        <v>1420</v>
      </c>
      <c r="F209" s="147" t="s">
        <v>1421</v>
      </c>
      <c r="G209" s="148" t="s">
        <v>217</v>
      </c>
      <c r="H209" s="149">
        <v>510.5</v>
      </c>
      <c r="I209" s="150">
        <v>1.1000000000000001</v>
      </c>
      <c r="J209" s="150">
        <f t="shared" si="20"/>
        <v>561.54999999999995</v>
      </c>
      <c r="K209" s="151"/>
      <c r="L209" s="27"/>
      <c r="M209" s="152" t="s">
        <v>1</v>
      </c>
      <c r="N209" s="153" t="s">
        <v>42</v>
      </c>
      <c r="O209" s="154">
        <v>0</v>
      </c>
      <c r="P209" s="154">
        <f t="shared" si="21"/>
        <v>0</v>
      </c>
      <c r="Q209" s="154">
        <v>0</v>
      </c>
      <c r="R209" s="154">
        <f t="shared" si="22"/>
        <v>0</v>
      </c>
      <c r="S209" s="154">
        <v>0</v>
      </c>
      <c r="T209" s="155">
        <f t="shared" si="2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6" t="s">
        <v>175</v>
      </c>
      <c r="AT209" s="156" t="s">
        <v>145</v>
      </c>
      <c r="AU209" s="156" t="s">
        <v>150</v>
      </c>
      <c r="AY209" s="14" t="s">
        <v>142</v>
      </c>
      <c r="BE209" s="157">
        <f t="shared" si="24"/>
        <v>0</v>
      </c>
      <c r="BF209" s="157">
        <f t="shared" si="25"/>
        <v>561.54999999999995</v>
      </c>
      <c r="BG209" s="157">
        <f t="shared" si="26"/>
        <v>0</v>
      </c>
      <c r="BH209" s="157">
        <f t="shared" si="27"/>
        <v>0</v>
      </c>
      <c r="BI209" s="157">
        <f t="shared" si="28"/>
        <v>0</v>
      </c>
      <c r="BJ209" s="14" t="s">
        <v>150</v>
      </c>
      <c r="BK209" s="157">
        <f t="shared" si="29"/>
        <v>561.54999999999995</v>
      </c>
      <c r="BL209" s="14" t="s">
        <v>175</v>
      </c>
      <c r="BM209" s="156" t="s">
        <v>547</v>
      </c>
    </row>
    <row r="210" spans="1:65" s="2" customFormat="1" ht="24.2" customHeight="1">
      <c r="A210" s="26"/>
      <c r="B210" s="144"/>
      <c r="C210" s="145" t="s">
        <v>737</v>
      </c>
      <c r="D210" s="145" t="s">
        <v>145</v>
      </c>
      <c r="E210" s="146" t="s">
        <v>1422</v>
      </c>
      <c r="F210" s="147" t="s">
        <v>1423</v>
      </c>
      <c r="G210" s="148" t="s">
        <v>217</v>
      </c>
      <c r="H210" s="149">
        <v>473</v>
      </c>
      <c r="I210" s="150">
        <v>1.1000000000000001</v>
      </c>
      <c r="J210" s="150">
        <f t="shared" si="20"/>
        <v>520.29999999999995</v>
      </c>
      <c r="K210" s="151"/>
      <c r="L210" s="27"/>
      <c r="M210" s="152" t="s">
        <v>1</v>
      </c>
      <c r="N210" s="153" t="s">
        <v>42</v>
      </c>
      <c r="O210" s="154">
        <v>0</v>
      </c>
      <c r="P210" s="154">
        <f t="shared" si="21"/>
        <v>0</v>
      </c>
      <c r="Q210" s="154">
        <v>0</v>
      </c>
      <c r="R210" s="154">
        <f t="shared" si="22"/>
        <v>0</v>
      </c>
      <c r="S210" s="154">
        <v>0</v>
      </c>
      <c r="T210" s="155">
        <f t="shared" si="2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6" t="s">
        <v>175</v>
      </c>
      <c r="AT210" s="156" t="s">
        <v>145</v>
      </c>
      <c r="AU210" s="156" t="s">
        <v>150</v>
      </c>
      <c r="AY210" s="14" t="s">
        <v>142</v>
      </c>
      <c r="BE210" s="157">
        <f t="shared" si="24"/>
        <v>0</v>
      </c>
      <c r="BF210" s="157">
        <f t="shared" si="25"/>
        <v>520.29999999999995</v>
      </c>
      <c r="BG210" s="157">
        <f t="shared" si="26"/>
        <v>0</v>
      </c>
      <c r="BH210" s="157">
        <f t="shared" si="27"/>
        <v>0</v>
      </c>
      <c r="BI210" s="157">
        <f t="shared" si="28"/>
        <v>0</v>
      </c>
      <c r="BJ210" s="14" t="s">
        <v>150</v>
      </c>
      <c r="BK210" s="157">
        <f t="shared" si="29"/>
        <v>520.29999999999995</v>
      </c>
      <c r="BL210" s="14" t="s">
        <v>175</v>
      </c>
      <c r="BM210" s="156" t="s">
        <v>555</v>
      </c>
    </row>
    <row r="211" spans="1:65" s="2" customFormat="1" ht="24.2" customHeight="1">
      <c r="A211" s="26"/>
      <c r="B211" s="144"/>
      <c r="C211" s="145" t="s">
        <v>439</v>
      </c>
      <c r="D211" s="145" t="s">
        <v>145</v>
      </c>
      <c r="E211" s="146" t="s">
        <v>1424</v>
      </c>
      <c r="F211" s="147" t="s">
        <v>1425</v>
      </c>
      <c r="G211" s="148" t="s">
        <v>1176</v>
      </c>
      <c r="H211" s="149">
        <v>179.65799999999999</v>
      </c>
      <c r="I211" s="150">
        <v>0.7</v>
      </c>
      <c r="J211" s="150">
        <f t="shared" si="20"/>
        <v>125.76</v>
      </c>
      <c r="K211" s="151"/>
      <c r="L211" s="27"/>
      <c r="M211" s="152" t="s">
        <v>1</v>
      </c>
      <c r="N211" s="153" t="s">
        <v>42</v>
      </c>
      <c r="O211" s="154">
        <v>0</v>
      </c>
      <c r="P211" s="154">
        <f t="shared" si="21"/>
        <v>0</v>
      </c>
      <c r="Q211" s="154">
        <v>0</v>
      </c>
      <c r="R211" s="154">
        <f t="shared" si="22"/>
        <v>0</v>
      </c>
      <c r="S211" s="154">
        <v>0</v>
      </c>
      <c r="T211" s="155">
        <f t="shared" si="2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6" t="s">
        <v>175</v>
      </c>
      <c r="AT211" s="156" t="s">
        <v>145</v>
      </c>
      <c r="AU211" s="156" t="s">
        <v>150</v>
      </c>
      <c r="AY211" s="14" t="s">
        <v>142</v>
      </c>
      <c r="BE211" s="157">
        <f t="shared" si="24"/>
        <v>0</v>
      </c>
      <c r="BF211" s="157">
        <f t="shared" si="25"/>
        <v>125.76</v>
      </c>
      <c r="BG211" s="157">
        <f t="shared" si="26"/>
        <v>0</v>
      </c>
      <c r="BH211" s="157">
        <f t="shared" si="27"/>
        <v>0</v>
      </c>
      <c r="BI211" s="157">
        <f t="shared" si="28"/>
        <v>0</v>
      </c>
      <c r="BJ211" s="14" t="s">
        <v>150</v>
      </c>
      <c r="BK211" s="157">
        <f t="shared" si="29"/>
        <v>125.76</v>
      </c>
      <c r="BL211" s="14" t="s">
        <v>175</v>
      </c>
      <c r="BM211" s="156" t="s">
        <v>563</v>
      </c>
    </row>
    <row r="212" spans="1:65" s="2" customFormat="1" ht="24.2" customHeight="1">
      <c r="A212" s="26"/>
      <c r="B212" s="144"/>
      <c r="C212" s="145" t="s">
        <v>742</v>
      </c>
      <c r="D212" s="145" t="s">
        <v>145</v>
      </c>
      <c r="E212" s="146" t="s">
        <v>1426</v>
      </c>
      <c r="F212" s="147" t="s">
        <v>1427</v>
      </c>
      <c r="G212" s="148" t="s">
        <v>1176</v>
      </c>
      <c r="H212" s="149">
        <v>179.65799999999999</v>
      </c>
      <c r="I212" s="150">
        <v>0.5</v>
      </c>
      <c r="J212" s="150">
        <f t="shared" si="20"/>
        <v>89.83</v>
      </c>
      <c r="K212" s="151"/>
      <c r="L212" s="27"/>
      <c r="M212" s="152" t="s">
        <v>1</v>
      </c>
      <c r="N212" s="153" t="s">
        <v>42</v>
      </c>
      <c r="O212" s="154">
        <v>0</v>
      </c>
      <c r="P212" s="154">
        <f t="shared" si="21"/>
        <v>0</v>
      </c>
      <c r="Q212" s="154">
        <v>0</v>
      </c>
      <c r="R212" s="154">
        <f t="shared" si="22"/>
        <v>0</v>
      </c>
      <c r="S212" s="154">
        <v>0</v>
      </c>
      <c r="T212" s="155">
        <f t="shared" si="2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6" t="s">
        <v>175</v>
      </c>
      <c r="AT212" s="156" t="s">
        <v>145</v>
      </c>
      <c r="AU212" s="156" t="s">
        <v>150</v>
      </c>
      <c r="AY212" s="14" t="s">
        <v>142</v>
      </c>
      <c r="BE212" s="157">
        <f t="shared" si="24"/>
        <v>0</v>
      </c>
      <c r="BF212" s="157">
        <f t="shared" si="25"/>
        <v>89.83</v>
      </c>
      <c r="BG212" s="157">
        <f t="shared" si="26"/>
        <v>0</v>
      </c>
      <c r="BH212" s="157">
        <f t="shared" si="27"/>
        <v>0</v>
      </c>
      <c r="BI212" s="157">
        <f t="shared" si="28"/>
        <v>0</v>
      </c>
      <c r="BJ212" s="14" t="s">
        <v>150</v>
      </c>
      <c r="BK212" s="157">
        <f t="shared" si="29"/>
        <v>89.83</v>
      </c>
      <c r="BL212" s="14" t="s">
        <v>175</v>
      </c>
      <c r="BM212" s="156" t="s">
        <v>363</v>
      </c>
    </row>
    <row r="213" spans="1:65" s="12" customFormat="1" ht="22.9" customHeight="1">
      <c r="B213" s="132"/>
      <c r="D213" s="133" t="s">
        <v>75</v>
      </c>
      <c r="E213" s="142" t="s">
        <v>190</v>
      </c>
      <c r="F213" s="142" t="s">
        <v>191</v>
      </c>
      <c r="J213" s="143">
        <f>BK213</f>
        <v>13032.800000000003</v>
      </c>
      <c r="L213" s="132"/>
      <c r="M213" s="136"/>
      <c r="N213" s="137"/>
      <c r="O213" s="137"/>
      <c r="P213" s="138">
        <f>SUM(P214:P266)</f>
        <v>0</v>
      </c>
      <c r="Q213" s="137"/>
      <c r="R213" s="138">
        <f>SUM(R214:R266)</f>
        <v>0</v>
      </c>
      <c r="S213" s="137"/>
      <c r="T213" s="139">
        <f>SUM(T214:T266)</f>
        <v>0</v>
      </c>
      <c r="AR213" s="133" t="s">
        <v>150</v>
      </c>
      <c r="AT213" s="140" t="s">
        <v>75</v>
      </c>
      <c r="AU213" s="140" t="s">
        <v>84</v>
      </c>
      <c r="AY213" s="133" t="s">
        <v>142</v>
      </c>
      <c r="BK213" s="141">
        <f>SUM(BK214:BK266)</f>
        <v>13032.800000000003</v>
      </c>
    </row>
    <row r="214" spans="1:65" s="2" customFormat="1" ht="24.2" customHeight="1">
      <c r="A214" s="26"/>
      <c r="B214" s="144"/>
      <c r="C214" s="145" t="s">
        <v>442</v>
      </c>
      <c r="D214" s="145" t="s">
        <v>145</v>
      </c>
      <c r="E214" s="146" t="s">
        <v>1428</v>
      </c>
      <c r="F214" s="147" t="s">
        <v>1429</v>
      </c>
      <c r="G214" s="148" t="s">
        <v>303</v>
      </c>
      <c r="H214" s="149">
        <v>4</v>
      </c>
      <c r="I214" s="150">
        <v>19.8</v>
      </c>
      <c r="J214" s="150">
        <f t="shared" ref="J214:J245" si="30">ROUND(I214*H214,2)</f>
        <v>79.2</v>
      </c>
      <c r="K214" s="151"/>
      <c r="L214" s="27"/>
      <c r="M214" s="152" t="s">
        <v>1</v>
      </c>
      <c r="N214" s="153" t="s">
        <v>42</v>
      </c>
      <c r="O214" s="154">
        <v>0</v>
      </c>
      <c r="P214" s="154">
        <f t="shared" ref="P214:P245" si="31">O214*H214</f>
        <v>0</v>
      </c>
      <c r="Q214" s="154">
        <v>0</v>
      </c>
      <c r="R214" s="154">
        <f t="shared" ref="R214:R245" si="32">Q214*H214</f>
        <v>0</v>
      </c>
      <c r="S214" s="154">
        <v>0</v>
      </c>
      <c r="T214" s="155">
        <f t="shared" ref="T214:T245" si="33"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6" t="s">
        <v>175</v>
      </c>
      <c r="AT214" s="156" t="s">
        <v>145</v>
      </c>
      <c r="AU214" s="156" t="s">
        <v>150</v>
      </c>
      <c r="AY214" s="14" t="s">
        <v>142</v>
      </c>
      <c r="BE214" s="157">
        <f t="shared" ref="BE214:BE245" si="34">IF(N214="základná",J214,0)</f>
        <v>0</v>
      </c>
      <c r="BF214" s="157">
        <f t="shared" ref="BF214:BF245" si="35">IF(N214="znížená",J214,0)</f>
        <v>79.2</v>
      </c>
      <c r="BG214" s="157">
        <f t="shared" ref="BG214:BG245" si="36">IF(N214="zákl. prenesená",J214,0)</f>
        <v>0</v>
      </c>
      <c r="BH214" s="157">
        <f t="shared" ref="BH214:BH245" si="37">IF(N214="zníž. prenesená",J214,0)</f>
        <v>0</v>
      </c>
      <c r="BI214" s="157">
        <f t="shared" ref="BI214:BI245" si="38">IF(N214="nulová",J214,0)</f>
        <v>0</v>
      </c>
      <c r="BJ214" s="14" t="s">
        <v>150</v>
      </c>
      <c r="BK214" s="157">
        <f t="shared" ref="BK214:BK245" si="39">ROUND(I214*H214,2)</f>
        <v>79.2</v>
      </c>
      <c r="BL214" s="14" t="s">
        <v>175</v>
      </c>
      <c r="BM214" s="156" t="s">
        <v>391</v>
      </c>
    </row>
    <row r="215" spans="1:65" s="2" customFormat="1" ht="33" customHeight="1">
      <c r="A215" s="26"/>
      <c r="B215" s="144"/>
      <c r="C215" s="162" t="s">
        <v>747</v>
      </c>
      <c r="D215" s="162" t="s">
        <v>281</v>
      </c>
      <c r="E215" s="163" t="s">
        <v>1430</v>
      </c>
      <c r="F215" s="164" t="s">
        <v>1431</v>
      </c>
      <c r="G215" s="165" t="s">
        <v>303</v>
      </c>
      <c r="H215" s="166">
        <v>4</v>
      </c>
      <c r="I215" s="167">
        <v>38.5</v>
      </c>
      <c r="J215" s="167">
        <f t="shared" si="30"/>
        <v>154</v>
      </c>
      <c r="K215" s="168"/>
      <c r="L215" s="169"/>
      <c r="M215" s="170" t="s">
        <v>1</v>
      </c>
      <c r="N215" s="171" t="s">
        <v>42</v>
      </c>
      <c r="O215" s="154">
        <v>0</v>
      </c>
      <c r="P215" s="154">
        <f t="shared" si="31"/>
        <v>0</v>
      </c>
      <c r="Q215" s="154">
        <v>0</v>
      </c>
      <c r="R215" s="154">
        <f t="shared" si="32"/>
        <v>0</v>
      </c>
      <c r="S215" s="154">
        <v>0</v>
      </c>
      <c r="T215" s="155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6" t="s">
        <v>208</v>
      </c>
      <c r="AT215" s="156" t="s">
        <v>281</v>
      </c>
      <c r="AU215" s="156" t="s">
        <v>150</v>
      </c>
      <c r="AY215" s="14" t="s">
        <v>142</v>
      </c>
      <c r="BE215" s="157">
        <f t="shared" si="34"/>
        <v>0</v>
      </c>
      <c r="BF215" s="157">
        <f t="shared" si="35"/>
        <v>154</v>
      </c>
      <c r="BG215" s="157">
        <f t="shared" si="36"/>
        <v>0</v>
      </c>
      <c r="BH215" s="157">
        <f t="shared" si="37"/>
        <v>0</v>
      </c>
      <c r="BI215" s="157">
        <f t="shared" si="38"/>
        <v>0</v>
      </c>
      <c r="BJ215" s="14" t="s">
        <v>150</v>
      </c>
      <c r="BK215" s="157">
        <f t="shared" si="39"/>
        <v>154</v>
      </c>
      <c r="BL215" s="14" t="s">
        <v>175</v>
      </c>
      <c r="BM215" s="156" t="s">
        <v>572</v>
      </c>
    </row>
    <row r="216" spans="1:65" s="2" customFormat="1" ht="24.2" customHeight="1">
      <c r="A216" s="26"/>
      <c r="B216" s="144"/>
      <c r="C216" s="145" t="s">
        <v>446</v>
      </c>
      <c r="D216" s="145" t="s">
        <v>145</v>
      </c>
      <c r="E216" s="146" t="s">
        <v>1432</v>
      </c>
      <c r="F216" s="147" t="s">
        <v>1433</v>
      </c>
      <c r="G216" s="148" t="s">
        <v>303</v>
      </c>
      <c r="H216" s="149">
        <v>4</v>
      </c>
      <c r="I216" s="150">
        <v>20.9</v>
      </c>
      <c r="J216" s="150">
        <f t="shared" si="30"/>
        <v>83.6</v>
      </c>
      <c r="K216" s="151"/>
      <c r="L216" s="27"/>
      <c r="M216" s="152" t="s">
        <v>1</v>
      </c>
      <c r="N216" s="153" t="s">
        <v>42</v>
      </c>
      <c r="O216" s="154">
        <v>0</v>
      </c>
      <c r="P216" s="154">
        <f t="shared" si="31"/>
        <v>0</v>
      </c>
      <c r="Q216" s="154">
        <v>0</v>
      </c>
      <c r="R216" s="154">
        <f t="shared" si="32"/>
        <v>0</v>
      </c>
      <c r="S216" s="154">
        <v>0</v>
      </c>
      <c r="T216" s="155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6" t="s">
        <v>175</v>
      </c>
      <c r="AT216" s="156" t="s">
        <v>145</v>
      </c>
      <c r="AU216" s="156" t="s">
        <v>150</v>
      </c>
      <c r="AY216" s="14" t="s">
        <v>142</v>
      </c>
      <c r="BE216" s="157">
        <f t="shared" si="34"/>
        <v>0</v>
      </c>
      <c r="BF216" s="157">
        <f t="shared" si="35"/>
        <v>83.6</v>
      </c>
      <c r="BG216" s="157">
        <f t="shared" si="36"/>
        <v>0</v>
      </c>
      <c r="BH216" s="157">
        <f t="shared" si="37"/>
        <v>0</v>
      </c>
      <c r="BI216" s="157">
        <f t="shared" si="38"/>
        <v>0</v>
      </c>
      <c r="BJ216" s="14" t="s">
        <v>150</v>
      </c>
      <c r="BK216" s="157">
        <f t="shared" si="39"/>
        <v>83.6</v>
      </c>
      <c r="BL216" s="14" t="s">
        <v>175</v>
      </c>
      <c r="BM216" s="156" t="s">
        <v>580</v>
      </c>
    </row>
    <row r="217" spans="1:65" s="2" customFormat="1" ht="24.2" customHeight="1">
      <c r="A217" s="26"/>
      <c r="B217" s="144"/>
      <c r="C217" s="162" t="s">
        <v>750</v>
      </c>
      <c r="D217" s="162" t="s">
        <v>281</v>
      </c>
      <c r="E217" s="163" t="s">
        <v>1434</v>
      </c>
      <c r="F217" s="164" t="s">
        <v>1435</v>
      </c>
      <c r="G217" s="165" t="s">
        <v>303</v>
      </c>
      <c r="H217" s="166">
        <v>4</v>
      </c>
      <c r="I217" s="167">
        <v>55</v>
      </c>
      <c r="J217" s="167">
        <f t="shared" si="30"/>
        <v>220</v>
      </c>
      <c r="K217" s="168"/>
      <c r="L217" s="169"/>
      <c r="M217" s="170" t="s">
        <v>1</v>
      </c>
      <c r="N217" s="171" t="s">
        <v>42</v>
      </c>
      <c r="O217" s="154">
        <v>0</v>
      </c>
      <c r="P217" s="154">
        <f t="shared" si="31"/>
        <v>0</v>
      </c>
      <c r="Q217" s="154">
        <v>0</v>
      </c>
      <c r="R217" s="154">
        <f t="shared" si="32"/>
        <v>0</v>
      </c>
      <c r="S217" s="154">
        <v>0</v>
      </c>
      <c r="T217" s="155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6" t="s">
        <v>208</v>
      </c>
      <c r="AT217" s="156" t="s">
        <v>281</v>
      </c>
      <c r="AU217" s="156" t="s">
        <v>150</v>
      </c>
      <c r="AY217" s="14" t="s">
        <v>142</v>
      </c>
      <c r="BE217" s="157">
        <f t="shared" si="34"/>
        <v>0</v>
      </c>
      <c r="BF217" s="157">
        <f t="shared" si="35"/>
        <v>220</v>
      </c>
      <c r="BG217" s="157">
        <f t="shared" si="36"/>
        <v>0</v>
      </c>
      <c r="BH217" s="157">
        <f t="shared" si="37"/>
        <v>0</v>
      </c>
      <c r="BI217" s="157">
        <f t="shared" si="38"/>
        <v>0</v>
      </c>
      <c r="BJ217" s="14" t="s">
        <v>150</v>
      </c>
      <c r="BK217" s="157">
        <f t="shared" si="39"/>
        <v>220</v>
      </c>
      <c r="BL217" s="14" t="s">
        <v>175</v>
      </c>
      <c r="BM217" s="156" t="s">
        <v>588</v>
      </c>
    </row>
    <row r="218" spans="1:65" s="2" customFormat="1" ht="24.2" customHeight="1">
      <c r="A218" s="26"/>
      <c r="B218" s="144"/>
      <c r="C218" s="145" t="s">
        <v>449</v>
      </c>
      <c r="D218" s="145" t="s">
        <v>145</v>
      </c>
      <c r="E218" s="146" t="s">
        <v>1436</v>
      </c>
      <c r="F218" s="147" t="s">
        <v>1437</v>
      </c>
      <c r="G218" s="148" t="s">
        <v>303</v>
      </c>
      <c r="H218" s="149">
        <v>3</v>
      </c>
      <c r="I218" s="150">
        <v>19.8</v>
      </c>
      <c r="J218" s="150">
        <f t="shared" si="30"/>
        <v>59.4</v>
      </c>
      <c r="K218" s="151"/>
      <c r="L218" s="27"/>
      <c r="M218" s="152" t="s">
        <v>1</v>
      </c>
      <c r="N218" s="153" t="s">
        <v>42</v>
      </c>
      <c r="O218" s="154">
        <v>0</v>
      </c>
      <c r="P218" s="154">
        <f t="shared" si="31"/>
        <v>0</v>
      </c>
      <c r="Q218" s="154">
        <v>0</v>
      </c>
      <c r="R218" s="154">
        <f t="shared" si="32"/>
        <v>0</v>
      </c>
      <c r="S218" s="154">
        <v>0</v>
      </c>
      <c r="T218" s="155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6" t="s">
        <v>175</v>
      </c>
      <c r="AT218" s="156" t="s">
        <v>145</v>
      </c>
      <c r="AU218" s="156" t="s">
        <v>150</v>
      </c>
      <c r="AY218" s="14" t="s">
        <v>142</v>
      </c>
      <c r="BE218" s="157">
        <f t="shared" si="34"/>
        <v>0</v>
      </c>
      <c r="BF218" s="157">
        <f t="shared" si="35"/>
        <v>59.4</v>
      </c>
      <c r="BG218" s="157">
        <f t="shared" si="36"/>
        <v>0</v>
      </c>
      <c r="BH218" s="157">
        <f t="shared" si="37"/>
        <v>0</v>
      </c>
      <c r="BI218" s="157">
        <f t="shared" si="38"/>
        <v>0</v>
      </c>
      <c r="BJ218" s="14" t="s">
        <v>150</v>
      </c>
      <c r="BK218" s="157">
        <f t="shared" si="39"/>
        <v>59.4</v>
      </c>
      <c r="BL218" s="14" t="s">
        <v>175</v>
      </c>
      <c r="BM218" s="156" t="s">
        <v>665</v>
      </c>
    </row>
    <row r="219" spans="1:65" s="2" customFormat="1" ht="16.5" customHeight="1">
      <c r="A219" s="26"/>
      <c r="B219" s="144"/>
      <c r="C219" s="162" t="s">
        <v>755</v>
      </c>
      <c r="D219" s="162" t="s">
        <v>281</v>
      </c>
      <c r="E219" s="163" t="s">
        <v>1438</v>
      </c>
      <c r="F219" s="164" t="s">
        <v>1439</v>
      </c>
      <c r="G219" s="165" t="s">
        <v>303</v>
      </c>
      <c r="H219" s="166">
        <v>3</v>
      </c>
      <c r="I219" s="167">
        <v>99</v>
      </c>
      <c r="J219" s="167">
        <f t="shared" si="30"/>
        <v>297</v>
      </c>
      <c r="K219" s="168"/>
      <c r="L219" s="169"/>
      <c r="M219" s="170" t="s">
        <v>1</v>
      </c>
      <c r="N219" s="171" t="s">
        <v>42</v>
      </c>
      <c r="O219" s="154">
        <v>0</v>
      </c>
      <c r="P219" s="154">
        <f t="shared" si="31"/>
        <v>0</v>
      </c>
      <c r="Q219" s="154">
        <v>0</v>
      </c>
      <c r="R219" s="154">
        <f t="shared" si="32"/>
        <v>0</v>
      </c>
      <c r="S219" s="154">
        <v>0</v>
      </c>
      <c r="T219" s="155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6" t="s">
        <v>208</v>
      </c>
      <c r="AT219" s="156" t="s">
        <v>281</v>
      </c>
      <c r="AU219" s="156" t="s">
        <v>150</v>
      </c>
      <c r="AY219" s="14" t="s">
        <v>142</v>
      </c>
      <c r="BE219" s="157">
        <f t="shared" si="34"/>
        <v>0</v>
      </c>
      <c r="BF219" s="157">
        <f t="shared" si="35"/>
        <v>297</v>
      </c>
      <c r="BG219" s="157">
        <f t="shared" si="36"/>
        <v>0</v>
      </c>
      <c r="BH219" s="157">
        <f t="shared" si="37"/>
        <v>0</v>
      </c>
      <c r="BI219" s="157">
        <f t="shared" si="38"/>
        <v>0</v>
      </c>
      <c r="BJ219" s="14" t="s">
        <v>150</v>
      </c>
      <c r="BK219" s="157">
        <f t="shared" si="39"/>
        <v>297</v>
      </c>
      <c r="BL219" s="14" t="s">
        <v>175</v>
      </c>
      <c r="BM219" s="156" t="s">
        <v>712</v>
      </c>
    </row>
    <row r="220" spans="1:65" s="2" customFormat="1" ht="24.2" customHeight="1">
      <c r="A220" s="26"/>
      <c r="B220" s="144"/>
      <c r="C220" s="162" t="s">
        <v>453</v>
      </c>
      <c r="D220" s="162" t="s">
        <v>281</v>
      </c>
      <c r="E220" s="163" t="s">
        <v>1440</v>
      </c>
      <c r="F220" s="164" t="s">
        <v>1441</v>
      </c>
      <c r="G220" s="165" t="s">
        <v>303</v>
      </c>
      <c r="H220" s="166">
        <v>3</v>
      </c>
      <c r="I220" s="167">
        <v>6.6</v>
      </c>
      <c r="J220" s="167">
        <f t="shared" si="30"/>
        <v>19.8</v>
      </c>
      <c r="K220" s="168"/>
      <c r="L220" s="169"/>
      <c r="M220" s="170" t="s">
        <v>1</v>
      </c>
      <c r="N220" s="171" t="s">
        <v>42</v>
      </c>
      <c r="O220" s="154">
        <v>0</v>
      </c>
      <c r="P220" s="154">
        <f t="shared" si="31"/>
        <v>0</v>
      </c>
      <c r="Q220" s="154">
        <v>0</v>
      </c>
      <c r="R220" s="154">
        <f t="shared" si="32"/>
        <v>0</v>
      </c>
      <c r="S220" s="154">
        <v>0</v>
      </c>
      <c r="T220" s="155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6" t="s">
        <v>208</v>
      </c>
      <c r="AT220" s="156" t="s">
        <v>281</v>
      </c>
      <c r="AU220" s="156" t="s">
        <v>150</v>
      </c>
      <c r="AY220" s="14" t="s">
        <v>142</v>
      </c>
      <c r="BE220" s="157">
        <f t="shared" si="34"/>
        <v>0</v>
      </c>
      <c r="BF220" s="157">
        <f t="shared" si="35"/>
        <v>19.8</v>
      </c>
      <c r="BG220" s="157">
        <f t="shared" si="36"/>
        <v>0</v>
      </c>
      <c r="BH220" s="157">
        <f t="shared" si="37"/>
        <v>0</v>
      </c>
      <c r="BI220" s="157">
        <f t="shared" si="38"/>
        <v>0</v>
      </c>
      <c r="BJ220" s="14" t="s">
        <v>150</v>
      </c>
      <c r="BK220" s="157">
        <f t="shared" si="39"/>
        <v>19.8</v>
      </c>
      <c r="BL220" s="14" t="s">
        <v>175</v>
      </c>
      <c r="BM220" s="156" t="s">
        <v>291</v>
      </c>
    </row>
    <row r="221" spans="1:65" s="2" customFormat="1" ht="24.2" customHeight="1">
      <c r="A221" s="26"/>
      <c r="B221" s="144"/>
      <c r="C221" s="162" t="s">
        <v>760</v>
      </c>
      <c r="D221" s="162" t="s">
        <v>281</v>
      </c>
      <c r="E221" s="163" t="s">
        <v>1442</v>
      </c>
      <c r="F221" s="164" t="s">
        <v>1443</v>
      </c>
      <c r="G221" s="165" t="s">
        <v>303</v>
      </c>
      <c r="H221" s="166">
        <v>3</v>
      </c>
      <c r="I221" s="167">
        <v>26.4</v>
      </c>
      <c r="J221" s="167">
        <f t="shared" si="30"/>
        <v>79.2</v>
      </c>
      <c r="K221" s="168"/>
      <c r="L221" s="169"/>
      <c r="M221" s="170" t="s">
        <v>1</v>
      </c>
      <c r="N221" s="171" t="s">
        <v>42</v>
      </c>
      <c r="O221" s="154">
        <v>0</v>
      </c>
      <c r="P221" s="154">
        <f t="shared" si="31"/>
        <v>0</v>
      </c>
      <c r="Q221" s="154">
        <v>0</v>
      </c>
      <c r="R221" s="154">
        <f t="shared" si="32"/>
        <v>0</v>
      </c>
      <c r="S221" s="154">
        <v>0</v>
      </c>
      <c r="T221" s="155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6" t="s">
        <v>208</v>
      </c>
      <c r="AT221" s="156" t="s">
        <v>281</v>
      </c>
      <c r="AU221" s="156" t="s">
        <v>150</v>
      </c>
      <c r="AY221" s="14" t="s">
        <v>142</v>
      </c>
      <c r="BE221" s="157">
        <f t="shared" si="34"/>
        <v>0</v>
      </c>
      <c r="BF221" s="157">
        <f t="shared" si="35"/>
        <v>79.2</v>
      </c>
      <c r="BG221" s="157">
        <f t="shared" si="36"/>
        <v>0</v>
      </c>
      <c r="BH221" s="157">
        <f t="shared" si="37"/>
        <v>0</v>
      </c>
      <c r="BI221" s="157">
        <f t="shared" si="38"/>
        <v>0</v>
      </c>
      <c r="BJ221" s="14" t="s">
        <v>150</v>
      </c>
      <c r="BK221" s="157">
        <f t="shared" si="39"/>
        <v>79.2</v>
      </c>
      <c r="BL221" s="14" t="s">
        <v>175</v>
      </c>
      <c r="BM221" s="156" t="s">
        <v>328</v>
      </c>
    </row>
    <row r="222" spans="1:65" s="2" customFormat="1" ht="24.2" customHeight="1">
      <c r="A222" s="26"/>
      <c r="B222" s="144"/>
      <c r="C222" s="145" t="s">
        <v>477</v>
      </c>
      <c r="D222" s="145" t="s">
        <v>145</v>
      </c>
      <c r="E222" s="146" t="s">
        <v>1444</v>
      </c>
      <c r="F222" s="147" t="s">
        <v>1445</v>
      </c>
      <c r="G222" s="148" t="s">
        <v>303</v>
      </c>
      <c r="H222" s="149">
        <v>3</v>
      </c>
      <c r="I222" s="150">
        <v>46.2</v>
      </c>
      <c r="J222" s="150">
        <f t="shared" si="30"/>
        <v>138.6</v>
      </c>
      <c r="K222" s="151"/>
      <c r="L222" s="27"/>
      <c r="M222" s="152" t="s">
        <v>1</v>
      </c>
      <c r="N222" s="153" t="s">
        <v>42</v>
      </c>
      <c r="O222" s="154">
        <v>0</v>
      </c>
      <c r="P222" s="154">
        <f t="shared" si="31"/>
        <v>0</v>
      </c>
      <c r="Q222" s="154">
        <v>0</v>
      </c>
      <c r="R222" s="154">
        <f t="shared" si="32"/>
        <v>0</v>
      </c>
      <c r="S222" s="154">
        <v>0</v>
      </c>
      <c r="T222" s="155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6" t="s">
        <v>175</v>
      </c>
      <c r="AT222" s="156" t="s">
        <v>145</v>
      </c>
      <c r="AU222" s="156" t="s">
        <v>150</v>
      </c>
      <c r="AY222" s="14" t="s">
        <v>142</v>
      </c>
      <c r="BE222" s="157">
        <f t="shared" si="34"/>
        <v>0</v>
      </c>
      <c r="BF222" s="157">
        <f t="shared" si="35"/>
        <v>138.6</v>
      </c>
      <c r="BG222" s="157">
        <f t="shared" si="36"/>
        <v>0</v>
      </c>
      <c r="BH222" s="157">
        <f t="shared" si="37"/>
        <v>0</v>
      </c>
      <c r="BI222" s="157">
        <f t="shared" si="38"/>
        <v>0</v>
      </c>
      <c r="BJ222" s="14" t="s">
        <v>150</v>
      </c>
      <c r="BK222" s="157">
        <f t="shared" si="39"/>
        <v>138.6</v>
      </c>
      <c r="BL222" s="14" t="s">
        <v>175</v>
      </c>
      <c r="BM222" s="156" t="s">
        <v>336</v>
      </c>
    </row>
    <row r="223" spans="1:65" s="2" customFormat="1" ht="37.9" customHeight="1">
      <c r="A223" s="26"/>
      <c r="B223" s="144"/>
      <c r="C223" s="162" t="s">
        <v>767</v>
      </c>
      <c r="D223" s="162" t="s">
        <v>281</v>
      </c>
      <c r="E223" s="163" t="s">
        <v>1446</v>
      </c>
      <c r="F223" s="164" t="s">
        <v>1447</v>
      </c>
      <c r="G223" s="165" t="s">
        <v>303</v>
      </c>
      <c r="H223" s="166">
        <v>3</v>
      </c>
      <c r="I223" s="167">
        <v>272.8</v>
      </c>
      <c r="J223" s="167">
        <f t="shared" si="30"/>
        <v>818.4</v>
      </c>
      <c r="K223" s="168"/>
      <c r="L223" s="169"/>
      <c r="M223" s="170" t="s">
        <v>1</v>
      </c>
      <c r="N223" s="171" t="s">
        <v>42</v>
      </c>
      <c r="O223" s="154">
        <v>0</v>
      </c>
      <c r="P223" s="154">
        <f t="shared" si="31"/>
        <v>0</v>
      </c>
      <c r="Q223" s="154">
        <v>0</v>
      </c>
      <c r="R223" s="154">
        <f t="shared" si="32"/>
        <v>0</v>
      </c>
      <c r="S223" s="154">
        <v>0</v>
      </c>
      <c r="T223" s="155">
        <f t="shared" si="3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6" t="s">
        <v>208</v>
      </c>
      <c r="AT223" s="156" t="s">
        <v>281</v>
      </c>
      <c r="AU223" s="156" t="s">
        <v>150</v>
      </c>
      <c r="AY223" s="14" t="s">
        <v>142</v>
      </c>
      <c r="BE223" s="157">
        <f t="shared" si="34"/>
        <v>0</v>
      </c>
      <c r="BF223" s="157">
        <f t="shared" si="35"/>
        <v>818.4</v>
      </c>
      <c r="BG223" s="157">
        <f t="shared" si="36"/>
        <v>0</v>
      </c>
      <c r="BH223" s="157">
        <f t="shared" si="37"/>
        <v>0</v>
      </c>
      <c r="BI223" s="157">
        <f t="shared" si="38"/>
        <v>0</v>
      </c>
      <c r="BJ223" s="14" t="s">
        <v>150</v>
      </c>
      <c r="BK223" s="157">
        <f t="shared" si="39"/>
        <v>818.4</v>
      </c>
      <c r="BL223" s="14" t="s">
        <v>175</v>
      </c>
      <c r="BM223" s="156" t="s">
        <v>369</v>
      </c>
    </row>
    <row r="224" spans="1:65" s="2" customFormat="1" ht="21.75" customHeight="1">
      <c r="A224" s="26"/>
      <c r="B224" s="144"/>
      <c r="C224" s="145" t="s">
        <v>481</v>
      </c>
      <c r="D224" s="145" t="s">
        <v>145</v>
      </c>
      <c r="E224" s="146" t="s">
        <v>1448</v>
      </c>
      <c r="F224" s="147" t="s">
        <v>1449</v>
      </c>
      <c r="G224" s="148" t="s">
        <v>303</v>
      </c>
      <c r="H224" s="149">
        <v>6</v>
      </c>
      <c r="I224" s="150">
        <v>31.9</v>
      </c>
      <c r="J224" s="150">
        <f t="shared" si="30"/>
        <v>191.4</v>
      </c>
      <c r="K224" s="151"/>
      <c r="L224" s="27"/>
      <c r="M224" s="152" t="s">
        <v>1</v>
      </c>
      <c r="N224" s="153" t="s">
        <v>42</v>
      </c>
      <c r="O224" s="154">
        <v>0</v>
      </c>
      <c r="P224" s="154">
        <f t="shared" si="31"/>
        <v>0</v>
      </c>
      <c r="Q224" s="154">
        <v>0</v>
      </c>
      <c r="R224" s="154">
        <f t="shared" si="32"/>
        <v>0</v>
      </c>
      <c r="S224" s="154">
        <v>0</v>
      </c>
      <c r="T224" s="155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6" t="s">
        <v>175</v>
      </c>
      <c r="AT224" s="156" t="s">
        <v>145</v>
      </c>
      <c r="AU224" s="156" t="s">
        <v>150</v>
      </c>
      <c r="AY224" s="14" t="s">
        <v>142</v>
      </c>
      <c r="BE224" s="157">
        <f t="shared" si="34"/>
        <v>0</v>
      </c>
      <c r="BF224" s="157">
        <f t="shared" si="35"/>
        <v>191.4</v>
      </c>
      <c r="BG224" s="157">
        <f t="shared" si="36"/>
        <v>0</v>
      </c>
      <c r="BH224" s="157">
        <f t="shared" si="37"/>
        <v>0</v>
      </c>
      <c r="BI224" s="157">
        <f t="shared" si="38"/>
        <v>0</v>
      </c>
      <c r="BJ224" s="14" t="s">
        <v>150</v>
      </c>
      <c r="BK224" s="157">
        <f t="shared" si="39"/>
        <v>191.4</v>
      </c>
      <c r="BL224" s="14" t="s">
        <v>175</v>
      </c>
      <c r="BM224" s="156" t="s">
        <v>373</v>
      </c>
    </row>
    <row r="225" spans="1:65" s="2" customFormat="1" ht="16.5" customHeight="1">
      <c r="A225" s="26"/>
      <c r="B225" s="144"/>
      <c r="C225" s="162" t="s">
        <v>774</v>
      </c>
      <c r="D225" s="162" t="s">
        <v>281</v>
      </c>
      <c r="E225" s="163" t="s">
        <v>1450</v>
      </c>
      <c r="F225" s="164" t="s">
        <v>1451</v>
      </c>
      <c r="G225" s="165" t="s">
        <v>303</v>
      </c>
      <c r="H225" s="166">
        <v>6</v>
      </c>
      <c r="I225" s="167">
        <v>41.8</v>
      </c>
      <c r="J225" s="167">
        <f t="shared" si="30"/>
        <v>250.8</v>
      </c>
      <c r="K225" s="168"/>
      <c r="L225" s="169"/>
      <c r="M225" s="170" t="s">
        <v>1</v>
      </c>
      <c r="N225" s="171" t="s">
        <v>42</v>
      </c>
      <c r="O225" s="154">
        <v>0</v>
      </c>
      <c r="P225" s="154">
        <f t="shared" si="31"/>
        <v>0</v>
      </c>
      <c r="Q225" s="154">
        <v>0</v>
      </c>
      <c r="R225" s="154">
        <f t="shared" si="32"/>
        <v>0</v>
      </c>
      <c r="S225" s="154">
        <v>0</v>
      </c>
      <c r="T225" s="155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6" t="s">
        <v>208</v>
      </c>
      <c r="AT225" s="156" t="s">
        <v>281</v>
      </c>
      <c r="AU225" s="156" t="s">
        <v>150</v>
      </c>
      <c r="AY225" s="14" t="s">
        <v>142</v>
      </c>
      <c r="BE225" s="157">
        <f t="shared" si="34"/>
        <v>0</v>
      </c>
      <c r="BF225" s="157">
        <f t="shared" si="35"/>
        <v>250.8</v>
      </c>
      <c r="BG225" s="157">
        <f t="shared" si="36"/>
        <v>0</v>
      </c>
      <c r="BH225" s="157">
        <f t="shared" si="37"/>
        <v>0</v>
      </c>
      <c r="BI225" s="157">
        <f t="shared" si="38"/>
        <v>0</v>
      </c>
      <c r="BJ225" s="14" t="s">
        <v>150</v>
      </c>
      <c r="BK225" s="157">
        <f t="shared" si="39"/>
        <v>250.8</v>
      </c>
      <c r="BL225" s="14" t="s">
        <v>175</v>
      </c>
      <c r="BM225" s="156" t="s">
        <v>411</v>
      </c>
    </row>
    <row r="226" spans="1:65" s="2" customFormat="1" ht="24.2" customHeight="1">
      <c r="A226" s="26"/>
      <c r="B226" s="144"/>
      <c r="C226" s="145" t="s">
        <v>484</v>
      </c>
      <c r="D226" s="145" t="s">
        <v>145</v>
      </c>
      <c r="E226" s="146" t="s">
        <v>1452</v>
      </c>
      <c r="F226" s="147" t="s">
        <v>1453</v>
      </c>
      <c r="G226" s="148" t="s">
        <v>303</v>
      </c>
      <c r="H226" s="149">
        <v>5</v>
      </c>
      <c r="I226" s="150">
        <v>20.9</v>
      </c>
      <c r="J226" s="150">
        <f t="shared" si="30"/>
        <v>104.5</v>
      </c>
      <c r="K226" s="151"/>
      <c r="L226" s="27"/>
      <c r="M226" s="152" t="s">
        <v>1</v>
      </c>
      <c r="N226" s="153" t="s">
        <v>42</v>
      </c>
      <c r="O226" s="154">
        <v>0</v>
      </c>
      <c r="P226" s="154">
        <f t="shared" si="31"/>
        <v>0</v>
      </c>
      <c r="Q226" s="154">
        <v>0</v>
      </c>
      <c r="R226" s="154">
        <f t="shared" si="32"/>
        <v>0</v>
      </c>
      <c r="S226" s="154">
        <v>0</v>
      </c>
      <c r="T226" s="155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6" t="s">
        <v>175</v>
      </c>
      <c r="AT226" s="156" t="s">
        <v>145</v>
      </c>
      <c r="AU226" s="156" t="s">
        <v>150</v>
      </c>
      <c r="AY226" s="14" t="s">
        <v>142</v>
      </c>
      <c r="BE226" s="157">
        <f t="shared" si="34"/>
        <v>0</v>
      </c>
      <c r="BF226" s="157">
        <f t="shared" si="35"/>
        <v>104.5</v>
      </c>
      <c r="BG226" s="157">
        <f t="shared" si="36"/>
        <v>0</v>
      </c>
      <c r="BH226" s="157">
        <f t="shared" si="37"/>
        <v>0</v>
      </c>
      <c r="BI226" s="157">
        <f t="shared" si="38"/>
        <v>0</v>
      </c>
      <c r="BJ226" s="14" t="s">
        <v>150</v>
      </c>
      <c r="BK226" s="157">
        <f t="shared" si="39"/>
        <v>104.5</v>
      </c>
      <c r="BL226" s="14" t="s">
        <v>175</v>
      </c>
      <c r="BM226" s="156" t="s">
        <v>459</v>
      </c>
    </row>
    <row r="227" spans="1:65" s="2" customFormat="1" ht="24.2" customHeight="1">
      <c r="A227" s="26"/>
      <c r="B227" s="144"/>
      <c r="C227" s="162" t="s">
        <v>782</v>
      </c>
      <c r="D227" s="162" t="s">
        <v>281</v>
      </c>
      <c r="E227" s="163" t="s">
        <v>1454</v>
      </c>
      <c r="F227" s="164" t="s">
        <v>1455</v>
      </c>
      <c r="G227" s="165" t="s">
        <v>303</v>
      </c>
      <c r="H227" s="166">
        <v>5</v>
      </c>
      <c r="I227" s="167">
        <v>50.6</v>
      </c>
      <c r="J227" s="167">
        <f t="shared" si="30"/>
        <v>253</v>
      </c>
      <c r="K227" s="168"/>
      <c r="L227" s="169"/>
      <c r="M227" s="170" t="s">
        <v>1</v>
      </c>
      <c r="N227" s="171" t="s">
        <v>42</v>
      </c>
      <c r="O227" s="154">
        <v>0</v>
      </c>
      <c r="P227" s="154">
        <f t="shared" si="31"/>
        <v>0</v>
      </c>
      <c r="Q227" s="154">
        <v>0</v>
      </c>
      <c r="R227" s="154">
        <f t="shared" si="32"/>
        <v>0</v>
      </c>
      <c r="S227" s="154">
        <v>0</v>
      </c>
      <c r="T227" s="155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6" t="s">
        <v>208</v>
      </c>
      <c r="AT227" s="156" t="s">
        <v>281</v>
      </c>
      <c r="AU227" s="156" t="s">
        <v>150</v>
      </c>
      <c r="AY227" s="14" t="s">
        <v>142</v>
      </c>
      <c r="BE227" s="157">
        <f t="shared" si="34"/>
        <v>0</v>
      </c>
      <c r="BF227" s="157">
        <f t="shared" si="35"/>
        <v>253</v>
      </c>
      <c r="BG227" s="157">
        <f t="shared" si="36"/>
        <v>0</v>
      </c>
      <c r="BH227" s="157">
        <f t="shared" si="37"/>
        <v>0</v>
      </c>
      <c r="BI227" s="157">
        <f t="shared" si="38"/>
        <v>0</v>
      </c>
      <c r="BJ227" s="14" t="s">
        <v>150</v>
      </c>
      <c r="BK227" s="157">
        <f t="shared" si="39"/>
        <v>253</v>
      </c>
      <c r="BL227" s="14" t="s">
        <v>175</v>
      </c>
      <c r="BM227" s="156" t="s">
        <v>467</v>
      </c>
    </row>
    <row r="228" spans="1:65" s="2" customFormat="1" ht="24.2" customHeight="1">
      <c r="A228" s="26"/>
      <c r="B228" s="144"/>
      <c r="C228" s="162" t="s">
        <v>488</v>
      </c>
      <c r="D228" s="162" t="s">
        <v>281</v>
      </c>
      <c r="E228" s="163" t="s">
        <v>1456</v>
      </c>
      <c r="F228" s="164" t="s">
        <v>1457</v>
      </c>
      <c r="G228" s="165" t="s">
        <v>303</v>
      </c>
      <c r="H228" s="166">
        <v>5</v>
      </c>
      <c r="I228" s="167">
        <v>48.4</v>
      </c>
      <c r="J228" s="167">
        <f t="shared" si="30"/>
        <v>242</v>
      </c>
      <c r="K228" s="168"/>
      <c r="L228" s="169"/>
      <c r="M228" s="170" t="s">
        <v>1</v>
      </c>
      <c r="N228" s="171" t="s">
        <v>42</v>
      </c>
      <c r="O228" s="154">
        <v>0</v>
      </c>
      <c r="P228" s="154">
        <f t="shared" si="31"/>
        <v>0</v>
      </c>
      <c r="Q228" s="154">
        <v>0</v>
      </c>
      <c r="R228" s="154">
        <f t="shared" si="32"/>
        <v>0</v>
      </c>
      <c r="S228" s="154">
        <v>0</v>
      </c>
      <c r="T228" s="155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6" t="s">
        <v>208</v>
      </c>
      <c r="AT228" s="156" t="s">
        <v>281</v>
      </c>
      <c r="AU228" s="156" t="s">
        <v>150</v>
      </c>
      <c r="AY228" s="14" t="s">
        <v>142</v>
      </c>
      <c r="BE228" s="157">
        <f t="shared" si="34"/>
        <v>0</v>
      </c>
      <c r="BF228" s="157">
        <f t="shared" si="35"/>
        <v>242</v>
      </c>
      <c r="BG228" s="157">
        <f t="shared" si="36"/>
        <v>0</v>
      </c>
      <c r="BH228" s="157">
        <f t="shared" si="37"/>
        <v>0</v>
      </c>
      <c r="BI228" s="157">
        <f t="shared" si="38"/>
        <v>0</v>
      </c>
      <c r="BJ228" s="14" t="s">
        <v>150</v>
      </c>
      <c r="BK228" s="157">
        <f t="shared" si="39"/>
        <v>242</v>
      </c>
      <c r="BL228" s="14" t="s">
        <v>175</v>
      </c>
      <c r="BM228" s="156" t="s">
        <v>489</v>
      </c>
    </row>
    <row r="229" spans="1:65" s="2" customFormat="1" ht="24.2" customHeight="1">
      <c r="A229" s="26"/>
      <c r="B229" s="144"/>
      <c r="C229" s="162" t="s">
        <v>514</v>
      </c>
      <c r="D229" s="162" t="s">
        <v>281</v>
      </c>
      <c r="E229" s="163" t="s">
        <v>1458</v>
      </c>
      <c r="F229" s="164" t="s">
        <v>1459</v>
      </c>
      <c r="G229" s="165" t="s">
        <v>303</v>
      </c>
      <c r="H229" s="166">
        <v>5</v>
      </c>
      <c r="I229" s="167">
        <v>2.2000000000000002</v>
      </c>
      <c r="J229" s="167">
        <f t="shared" si="30"/>
        <v>11</v>
      </c>
      <c r="K229" s="168"/>
      <c r="L229" s="169"/>
      <c r="M229" s="170" t="s">
        <v>1</v>
      </c>
      <c r="N229" s="171" t="s">
        <v>42</v>
      </c>
      <c r="O229" s="154">
        <v>0</v>
      </c>
      <c r="P229" s="154">
        <f t="shared" si="31"/>
        <v>0</v>
      </c>
      <c r="Q229" s="154">
        <v>0</v>
      </c>
      <c r="R229" s="154">
        <f t="shared" si="32"/>
        <v>0</v>
      </c>
      <c r="S229" s="154">
        <v>0</v>
      </c>
      <c r="T229" s="155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6" t="s">
        <v>208</v>
      </c>
      <c r="AT229" s="156" t="s">
        <v>281</v>
      </c>
      <c r="AU229" s="156" t="s">
        <v>150</v>
      </c>
      <c r="AY229" s="14" t="s">
        <v>142</v>
      </c>
      <c r="BE229" s="157">
        <f t="shared" si="34"/>
        <v>0</v>
      </c>
      <c r="BF229" s="157">
        <f t="shared" si="35"/>
        <v>11</v>
      </c>
      <c r="BG229" s="157">
        <f t="shared" si="36"/>
        <v>0</v>
      </c>
      <c r="BH229" s="157">
        <f t="shared" si="37"/>
        <v>0</v>
      </c>
      <c r="BI229" s="157">
        <f t="shared" si="38"/>
        <v>0</v>
      </c>
      <c r="BJ229" s="14" t="s">
        <v>150</v>
      </c>
      <c r="BK229" s="157">
        <f t="shared" si="39"/>
        <v>11</v>
      </c>
      <c r="BL229" s="14" t="s">
        <v>175</v>
      </c>
      <c r="BM229" s="156" t="s">
        <v>624</v>
      </c>
    </row>
    <row r="230" spans="1:65" s="2" customFormat="1" ht="24.2" customHeight="1">
      <c r="A230" s="26"/>
      <c r="B230" s="144"/>
      <c r="C230" s="162" t="s">
        <v>518</v>
      </c>
      <c r="D230" s="162" t="s">
        <v>281</v>
      </c>
      <c r="E230" s="163" t="s">
        <v>1460</v>
      </c>
      <c r="F230" s="164" t="s">
        <v>1461</v>
      </c>
      <c r="G230" s="165" t="s">
        <v>303</v>
      </c>
      <c r="H230" s="166">
        <v>5</v>
      </c>
      <c r="I230" s="167">
        <v>41.8</v>
      </c>
      <c r="J230" s="167">
        <f t="shared" si="30"/>
        <v>209</v>
      </c>
      <c r="K230" s="168"/>
      <c r="L230" s="169"/>
      <c r="M230" s="170" t="s">
        <v>1</v>
      </c>
      <c r="N230" s="171" t="s">
        <v>42</v>
      </c>
      <c r="O230" s="154">
        <v>0</v>
      </c>
      <c r="P230" s="154">
        <f t="shared" si="31"/>
        <v>0</v>
      </c>
      <c r="Q230" s="154">
        <v>0</v>
      </c>
      <c r="R230" s="154">
        <f t="shared" si="32"/>
        <v>0</v>
      </c>
      <c r="S230" s="154">
        <v>0</v>
      </c>
      <c r="T230" s="155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6" t="s">
        <v>208</v>
      </c>
      <c r="AT230" s="156" t="s">
        <v>281</v>
      </c>
      <c r="AU230" s="156" t="s">
        <v>150</v>
      </c>
      <c r="AY230" s="14" t="s">
        <v>142</v>
      </c>
      <c r="BE230" s="157">
        <f t="shared" si="34"/>
        <v>0</v>
      </c>
      <c r="BF230" s="157">
        <f t="shared" si="35"/>
        <v>209</v>
      </c>
      <c r="BG230" s="157">
        <f t="shared" si="36"/>
        <v>0</v>
      </c>
      <c r="BH230" s="157">
        <f t="shared" si="37"/>
        <v>0</v>
      </c>
      <c r="BI230" s="157">
        <f t="shared" si="38"/>
        <v>0</v>
      </c>
      <c r="BJ230" s="14" t="s">
        <v>150</v>
      </c>
      <c r="BK230" s="157">
        <f t="shared" si="39"/>
        <v>209</v>
      </c>
      <c r="BL230" s="14" t="s">
        <v>175</v>
      </c>
      <c r="BM230" s="156" t="s">
        <v>640</v>
      </c>
    </row>
    <row r="231" spans="1:65" s="2" customFormat="1" ht="21.75" customHeight="1">
      <c r="A231" s="26"/>
      <c r="B231" s="144"/>
      <c r="C231" s="145" t="s">
        <v>810</v>
      </c>
      <c r="D231" s="145" t="s">
        <v>145</v>
      </c>
      <c r="E231" s="146" t="s">
        <v>1462</v>
      </c>
      <c r="F231" s="147" t="s">
        <v>1463</v>
      </c>
      <c r="G231" s="148" t="s">
        <v>303</v>
      </c>
      <c r="H231" s="149">
        <v>5</v>
      </c>
      <c r="I231" s="150">
        <v>44</v>
      </c>
      <c r="J231" s="150">
        <f t="shared" si="30"/>
        <v>220</v>
      </c>
      <c r="K231" s="151"/>
      <c r="L231" s="27"/>
      <c r="M231" s="152" t="s">
        <v>1</v>
      </c>
      <c r="N231" s="153" t="s">
        <v>42</v>
      </c>
      <c r="O231" s="154">
        <v>0</v>
      </c>
      <c r="P231" s="154">
        <f t="shared" si="31"/>
        <v>0</v>
      </c>
      <c r="Q231" s="154">
        <v>0</v>
      </c>
      <c r="R231" s="154">
        <f t="shared" si="32"/>
        <v>0</v>
      </c>
      <c r="S231" s="154">
        <v>0</v>
      </c>
      <c r="T231" s="155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6" t="s">
        <v>175</v>
      </c>
      <c r="AT231" s="156" t="s">
        <v>145</v>
      </c>
      <c r="AU231" s="156" t="s">
        <v>150</v>
      </c>
      <c r="AY231" s="14" t="s">
        <v>142</v>
      </c>
      <c r="BE231" s="157">
        <f t="shared" si="34"/>
        <v>0</v>
      </c>
      <c r="BF231" s="157">
        <f t="shared" si="35"/>
        <v>220</v>
      </c>
      <c r="BG231" s="157">
        <f t="shared" si="36"/>
        <v>0</v>
      </c>
      <c r="BH231" s="157">
        <f t="shared" si="37"/>
        <v>0</v>
      </c>
      <c r="BI231" s="157">
        <f t="shared" si="38"/>
        <v>0</v>
      </c>
      <c r="BJ231" s="14" t="s">
        <v>150</v>
      </c>
      <c r="BK231" s="157">
        <f t="shared" si="39"/>
        <v>220</v>
      </c>
      <c r="BL231" s="14" t="s">
        <v>175</v>
      </c>
      <c r="BM231" s="156" t="s">
        <v>674</v>
      </c>
    </row>
    <row r="232" spans="1:65" s="2" customFormat="1" ht="24.2" customHeight="1">
      <c r="A232" s="26"/>
      <c r="B232" s="144"/>
      <c r="C232" s="162" t="s">
        <v>537</v>
      </c>
      <c r="D232" s="162" t="s">
        <v>281</v>
      </c>
      <c r="E232" s="163" t="s">
        <v>1464</v>
      </c>
      <c r="F232" s="164" t="s">
        <v>1465</v>
      </c>
      <c r="G232" s="165" t="s">
        <v>303</v>
      </c>
      <c r="H232" s="166">
        <v>5</v>
      </c>
      <c r="I232" s="167">
        <v>171.6</v>
      </c>
      <c r="J232" s="167">
        <f t="shared" si="30"/>
        <v>858</v>
      </c>
      <c r="K232" s="168"/>
      <c r="L232" s="169"/>
      <c r="M232" s="170" t="s">
        <v>1</v>
      </c>
      <c r="N232" s="171" t="s">
        <v>42</v>
      </c>
      <c r="O232" s="154">
        <v>0</v>
      </c>
      <c r="P232" s="154">
        <f t="shared" si="31"/>
        <v>0</v>
      </c>
      <c r="Q232" s="154">
        <v>0</v>
      </c>
      <c r="R232" s="154">
        <f t="shared" si="32"/>
        <v>0</v>
      </c>
      <c r="S232" s="154">
        <v>0</v>
      </c>
      <c r="T232" s="155">
        <f t="shared" si="3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6" t="s">
        <v>208</v>
      </c>
      <c r="AT232" s="156" t="s">
        <v>281</v>
      </c>
      <c r="AU232" s="156" t="s">
        <v>150</v>
      </c>
      <c r="AY232" s="14" t="s">
        <v>142</v>
      </c>
      <c r="BE232" s="157">
        <f t="shared" si="34"/>
        <v>0</v>
      </c>
      <c r="BF232" s="157">
        <f t="shared" si="35"/>
        <v>858</v>
      </c>
      <c r="BG232" s="157">
        <f t="shared" si="36"/>
        <v>0</v>
      </c>
      <c r="BH232" s="157">
        <f t="shared" si="37"/>
        <v>0</v>
      </c>
      <c r="BI232" s="157">
        <f t="shared" si="38"/>
        <v>0</v>
      </c>
      <c r="BJ232" s="14" t="s">
        <v>150</v>
      </c>
      <c r="BK232" s="157">
        <f t="shared" si="39"/>
        <v>858</v>
      </c>
      <c r="BL232" s="14" t="s">
        <v>175</v>
      </c>
      <c r="BM232" s="156" t="s">
        <v>676</v>
      </c>
    </row>
    <row r="233" spans="1:65" s="2" customFormat="1" ht="24.2" customHeight="1">
      <c r="A233" s="26"/>
      <c r="B233" s="144"/>
      <c r="C233" s="162" t="s">
        <v>827</v>
      </c>
      <c r="D233" s="162" t="s">
        <v>281</v>
      </c>
      <c r="E233" s="163" t="s">
        <v>1466</v>
      </c>
      <c r="F233" s="164" t="s">
        <v>1467</v>
      </c>
      <c r="G233" s="165" t="s">
        <v>303</v>
      </c>
      <c r="H233" s="166">
        <v>5</v>
      </c>
      <c r="I233" s="167">
        <v>35.200000000000003</v>
      </c>
      <c r="J233" s="167">
        <f t="shared" si="30"/>
        <v>176</v>
      </c>
      <c r="K233" s="168"/>
      <c r="L233" s="169"/>
      <c r="M233" s="170" t="s">
        <v>1</v>
      </c>
      <c r="N233" s="171" t="s">
        <v>42</v>
      </c>
      <c r="O233" s="154">
        <v>0</v>
      </c>
      <c r="P233" s="154">
        <f t="shared" si="31"/>
        <v>0</v>
      </c>
      <c r="Q233" s="154">
        <v>0</v>
      </c>
      <c r="R233" s="154">
        <f t="shared" si="32"/>
        <v>0</v>
      </c>
      <c r="S233" s="154">
        <v>0</v>
      </c>
      <c r="T233" s="155">
        <f t="shared" si="3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6" t="s">
        <v>208</v>
      </c>
      <c r="AT233" s="156" t="s">
        <v>281</v>
      </c>
      <c r="AU233" s="156" t="s">
        <v>150</v>
      </c>
      <c r="AY233" s="14" t="s">
        <v>142</v>
      </c>
      <c r="BE233" s="157">
        <f t="shared" si="34"/>
        <v>0</v>
      </c>
      <c r="BF233" s="157">
        <f t="shared" si="35"/>
        <v>176</v>
      </c>
      <c r="BG233" s="157">
        <f t="shared" si="36"/>
        <v>0</v>
      </c>
      <c r="BH233" s="157">
        <f t="shared" si="37"/>
        <v>0</v>
      </c>
      <c r="BI233" s="157">
        <f t="shared" si="38"/>
        <v>0</v>
      </c>
      <c r="BJ233" s="14" t="s">
        <v>150</v>
      </c>
      <c r="BK233" s="157">
        <f t="shared" si="39"/>
        <v>176</v>
      </c>
      <c r="BL233" s="14" t="s">
        <v>175</v>
      </c>
      <c r="BM233" s="156" t="s">
        <v>690</v>
      </c>
    </row>
    <row r="234" spans="1:65" s="2" customFormat="1" ht="24.2" customHeight="1">
      <c r="A234" s="26"/>
      <c r="B234" s="144"/>
      <c r="C234" s="162" t="s">
        <v>540</v>
      </c>
      <c r="D234" s="162" t="s">
        <v>281</v>
      </c>
      <c r="E234" s="163" t="s">
        <v>1468</v>
      </c>
      <c r="F234" s="164" t="s">
        <v>1469</v>
      </c>
      <c r="G234" s="165" t="s">
        <v>303</v>
      </c>
      <c r="H234" s="166">
        <v>5</v>
      </c>
      <c r="I234" s="167">
        <v>34.1</v>
      </c>
      <c r="J234" s="167">
        <f t="shared" si="30"/>
        <v>170.5</v>
      </c>
      <c r="K234" s="168"/>
      <c r="L234" s="169"/>
      <c r="M234" s="170" t="s">
        <v>1</v>
      </c>
      <c r="N234" s="171" t="s">
        <v>42</v>
      </c>
      <c r="O234" s="154">
        <v>0</v>
      </c>
      <c r="P234" s="154">
        <f t="shared" si="31"/>
        <v>0</v>
      </c>
      <c r="Q234" s="154">
        <v>0</v>
      </c>
      <c r="R234" s="154">
        <f t="shared" si="32"/>
        <v>0</v>
      </c>
      <c r="S234" s="154">
        <v>0</v>
      </c>
      <c r="T234" s="155">
        <f t="shared" si="3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6" t="s">
        <v>208</v>
      </c>
      <c r="AT234" s="156" t="s">
        <v>281</v>
      </c>
      <c r="AU234" s="156" t="s">
        <v>150</v>
      </c>
      <c r="AY234" s="14" t="s">
        <v>142</v>
      </c>
      <c r="BE234" s="157">
        <f t="shared" si="34"/>
        <v>0</v>
      </c>
      <c r="BF234" s="157">
        <f t="shared" si="35"/>
        <v>170.5</v>
      </c>
      <c r="BG234" s="157">
        <f t="shared" si="36"/>
        <v>0</v>
      </c>
      <c r="BH234" s="157">
        <f t="shared" si="37"/>
        <v>0</v>
      </c>
      <c r="BI234" s="157">
        <f t="shared" si="38"/>
        <v>0</v>
      </c>
      <c r="BJ234" s="14" t="s">
        <v>150</v>
      </c>
      <c r="BK234" s="157">
        <f t="shared" si="39"/>
        <v>170.5</v>
      </c>
      <c r="BL234" s="14" t="s">
        <v>175</v>
      </c>
      <c r="BM234" s="156" t="s">
        <v>701</v>
      </c>
    </row>
    <row r="235" spans="1:65" s="2" customFormat="1" ht="16.5" customHeight="1">
      <c r="A235" s="26"/>
      <c r="B235" s="144"/>
      <c r="C235" s="145" t="s">
        <v>878</v>
      </c>
      <c r="D235" s="145" t="s">
        <v>145</v>
      </c>
      <c r="E235" s="146" t="s">
        <v>1470</v>
      </c>
      <c r="F235" s="147" t="s">
        <v>1471</v>
      </c>
      <c r="G235" s="148" t="s">
        <v>303</v>
      </c>
      <c r="H235" s="149">
        <v>5</v>
      </c>
      <c r="I235" s="150">
        <v>82.5</v>
      </c>
      <c r="J235" s="150">
        <f t="shared" si="30"/>
        <v>412.5</v>
      </c>
      <c r="K235" s="151"/>
      <c r="L235" s="27"/>
      <c r="M235" s="152" t="s">
        <v>1</v>
      </c>
      <c r="N235" s="153" t="s">
        <v>42</v>
      </c>
      <c r="O235" s="154">
        <v>0</v>
      </c>
      <c r="P235" s="154">
        <f t="shared" si="31"/>
        <v>0</v>
      </c>
      <c r="Q235" s="154">
        <v>0</v>
      </c>
      <c r="R235" s="154">
        <f t="shared" si="32"/>
        <v>0</v>
      </c>
      <c r="S235" s="154">
        <v>0</v>
      </c>
      <c r="T235" s="155">
        <f t="shared" si="3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6" t="s">
        <v>175</v>
      </c>
      <c r="AT235" s="156" t="s">
        <v>145</v>
      </c>
      <c r="AU235" s="156" t="s">
        <v>150</v>
      </c>
      <c r="AY235" s="14" t="s">
        <v>142</v>
      </c>
      <c r="BE235" s="157">
        <f t="shared" si="34"/>
        <v>0</v>
      </c>
      <c r="BF235" s="157">
        <f t="shared" si="35"/>
        <v>412.5</v>
      </c>
      <c r="BG235" s="157">
        <f t="shared" si="36"/>
        <v>0</v>
      </c>
      <c r="BH235" s="157">
        <f t="shared" si="37"/>
        <v>0</v>
      </c>
      <c r="BI235" s="157">
        <f t="shared" si="38"/>
        <v>0</v>
      </c>
      <c r="BJ235" s="14" t="s">
        <v>150</v>
      </c>
      <c r="BK235" s="157">
        <f t="shared" si="39"/>
        <v>412.5</v>
      </c>
      <c r="BL235" s="14" t="s">
        <v>175</v>
      </c>
      <c r="BM235" s="156" t="s">
        <v>795</v>
      </c>
    </row>
    <row r="236" spans="1:65" s="2" customFormat="1" ht="24.2" customHeight="1">
      <c r="A236" s="26"/>
      <c r="B236" s="144"/>
      <c r="C236" s="162" t="s">
        <v>568</v>
      </c>
      <c r="D236" s="162" t="s">
        <v>281</v>
      </c>
      <c r="E236" s="163" t="s">
        <v>1472</v>
      </c>
      <c r="F236" s="164" t="s">
        <v>1473</v>
      </c>
      <c r="G236" s="165" t="s">
        <v>303</v>
      </c>
      <c r="H236" s="166">
        <v>5</v>
      </c>
      <c r="I236" s="167">
        <v>484</v>
      </c>
      <c r="J236" s="167">
        <f t="shared" si="30"/>
        <v>2420</v>
      </c>
      <c r="K236" s="168"/>
      <c r="L236" s="169"/>
      <c r="M236" s="170" t="s">
        <v>1</v>
      </c>
      <c r="N236" s="171" t="s">
        <v>42</v>
      </c>
      <c r="O236" s="154">
        <v>0</v>
      </c>
      <c r="P236" s="154">
        <f t="shared" si="31"/>
        <v>0</v>
      </c>
      <c r="Q236" s="154">
        <v>0</v>
      </c>
      <c r="R236" s="154">
        <f t="shared" si="32"/>
        <v>0</v>
      </c>
      <c r="S236" s="154">
        <v>0</v>
      </c>
      <c r="T236" s="155">
        <f t="shared" si="3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6" t="s">
        <v>208</v>
      </c>
      <c r="AT236" s="156" t="s">
        <v>281</v>
      </c>
      <c r="AU236" s="156" t="s">
        <v>150</v>
      </c>
      <c r="AY236" s="14" t="s">
        <v>142</v>
      </c>
      <c r="BE236" s="157">
        <f t="shared" si="34"/>
        <v>0</v>
      </c>
      <c r="BF236" s="157">
        <f t="shared" si="35"/>
        <v>2420</v>
      </c>
      <c r="BG236" s="157">
        <f t="shared" si="36"/>
        <v>0</v>
      </c>
      <c r="BH236" s="157">
        <f t="shared" si="37"/>
        <v>0</v>
      </c>
      <c r="BI236" s="157">
        <f t="shared" si="38"/>
        <v>0</v>
      </c>
      <c r="BJ236" s="14" t="s">
        <v>150</v>
      </c>
      <c r="BK236" s="157">
        <f t="shared" si="39"/>
        <v>2420</v>
      </c>
      <c r="BL236" s="14" t="s">
        <v>175</v>
      </c>
      <c r="BM236" s="156" t="s">
        <v>886</v>
      </c>
    </row>
    <row r="237" spans="1:65" s="2" customFormat="1" ht="16.5" customHeight="1">
      <c r="A237" s="26"/>
      <c r="B237" s="144"/>
      <c r="C237" s="145" t="s">
        <v>883</v>
      </c>
      <c r="D237" s="145" t="s">
        <v>145</v>
      </c>
      <c r="E237" s="146" t="s">
        <v>1474</v>
      </c>
      <c r="F237" s="147" t="s">
        <v>1475</v>
      </c>
      <c r="G237" s="148" t="s">
        <v>303</v>
      </c>
      <c r="H237" s="149">
        <v>7</v>
      </c>
      <c r="I237" s="150">
        <v>2.2000000000000002</v>
      </c>
      <c r="J237" s="150">
        <f t="shared" si="30"/>
        <v>15.4</v>
      </c>
      <c r="K237" s="151"/>
      <c r="L237" s="27"/>
      <c r="M237" s="152" t="s">
        <v>1</v>
      </c>
      <c r="N237" s="153" t="s">
        <v>42</v>
      </c>
      <c r="O237" s="154">
        <v>0</v>
      </c>
      <c r="P237" s="154">
        <f t="shared" si="31"/>
        <v>0</v>
      </c>
      <c r="Q237" s="154">
        <v>0</v>
      </c>
      <c r="R237" s="154">
        <f t="shared" si="32"/>
        <v>0</v>
      </c>
      <c r="S237" s="154">
        <v>0</v>
      </c>
      <c r="T237" s="155">
        <f t="shared" si="3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6" t="s">
        <v>175</v>
      </c>
      <c r="AT237" s="156" t="s">
        <v>145</v>
      </c>
      <c r="AU237" s="156" t="s">
        <v>150</v>
      </c>
      <c r="AY237" s="14" t="s">
        <v>142</v>
      </c>
      <c r="BE237" s="157">
        <f t="shared" si="34"/>
        <v>0</v>
      </c>
      <c r="BF237" s="157">
        <f t="shared" si="35"/>
        <v>15.4</v>
      </c>
      <c r="BG237" s="157">
        <f t="shared" si="36"/>
        <v>0</v>
      </c>
      <c r="BH237" s="157">
        <f t="shared" si="37"/>
        <v>0</v>
      </c>
      <c r="BI237" s="157">
        <f t="shared" si="38"/>
        <v>0</v>
      </c>
      <c r="BJ237" s="14" t="s">
        <v>150</v>
      </c>
      <c r="BK237" s="157">
        <f t="shared" si="39"/>
        <v>15.4</v>
      </c>
      <c r="BL237" s="14" t="s">
        <v>175</v>
      </c>
      <c r="BM237" s="156" t="s">
        <v>789</v>
      </c>
    </row>
    <row r="238" spans="1:65" s="2" customFormat="1" ht="24.2" customHeight="1">
      <c r="A238" s="26"/>
      <c r="B238" s="144"/>
      <c r="C238" s="162" t="s">
        <v>571</v>
      </c>
      <c r="D238" s="162" t="s">
        <v>281</v>
      </c>
      <c r="E238" s="163" t="s">
        <v>1476</v>
      </c>
      <c r="F238" s="164" t="s">
        <v>1477</v>
      </c>
      <c r="G238" s="165" t="s">
        <v>303</v>
      </c>
      <c r="H238" s="166">
        <v>4</v>
      </c>
      <c r="I238" s="167">
        <v>24.2</v>
      </c>
      <c r="J238" s="167">
        <f t="shared" si="30"/>
        <v>96.8</v>
      </c>
      <c r="K238" s="168"/>
      <c r="L238" s="169"/>
      <c r="M238" s="170" t="s">
        <v>1</v>
      </c>
      <c r="N238" s="171" t="s">
        <v>42</v>
      </c>
      <c r="O238" s="154">
        <v>0</v>
      </c>
      <c r="P238" s="154">
        <f t="shared" si="31"/>
        <v>0</v>
      </c>
      <c r="Q238" s="154">
        <v>0</v>
      </c>
      <c r="R238" s="154">
        <f t="shared" si="32"/>
        <v>0</v>
      </c>
      <c r="S238" s="154">
        <v>0</v>
      </c>
      <c r="T238" s="155">
        <f t="shared" si="3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6" t="s">
        <v>208</v>
      </c>
      <c r="AT238" s="156" t="s">
        <v>281</v>
      </c>
      <c r="AU238" s="156" t="s">
        <v>150</v>
      </c>
      <c r="AY238" s="14" t="s">
        <v>142</v>
      </c>
      <c r="BE238" s="157">
        <f t="shared" si="34"/>
        <v>0</v>
      </c>
      <c r="BF238" s="157">
        <f t="shared" si="35"/>
        <v>96.8</v>
      </c>
      <c r="BG238" s="157">
        <f t="shared" si="36"/>
        <v>0</v>
      </c>
      <c r="BH238" s="157">
        <f t="shared" si="37"/>
        <v>0</v>
      </c>
      <c r="BI238" s="157">
        <f t="shared" si="38"/>
        <v>0</v>
      </c>
      <c r="BJ238" s="14" t="s">
        <v>150</v>
      </c>
      <c r="BK238" s="157">
        <f t="shared" si="39"/>
        <v>96.8</v>
      </c>
      <c r="BL238" s="14" t="s">
        <v>175</v>
      </c>
      <c r="BM238" s="156" t="s">
        <v>803</v>
      </c>
    </row>
    <row r="239" spans="1:65" s="2" customFormat="1" ht="24.2" customHeight="1">
      <c r="A239" s="26"/>
      <c r="B239" s="144"/>
      <c r="C239" s="162" t="s">
        <v>898</v>
      </c>
      <c r="D239" s="162" t="s">
        <v>281</v>
      </c>
      <c r="E239" s="163" t="s">
        <v>1478</v>
      </c>
      <c r="F239" s="164" t="s">
        <v>1479</v>
      </c>
      <c r="G239" s="165" t="s">
        <v>303</v>
      </c>
      <c r="H239" s="166">
        <v>3</v>
      </c>
      <c r="I239" s="167">
        <v>52.8</v>
      </c>
      <c r="J239" s="167">
        <f t="shared" si="30"/>
        <v>158.4</v>
      </c>
      <c r="K239" s="168"/>
      <c r="L239" s="169"/>
      <c r="M239" s="170" t="s">
        <v>1</v>
      </c>
      <c r="N239" s="171" t="s">
        <v>42</v>
      </c>
      <c r="O239" s="154">
        <v>0</v>
      </c>
      <c r="P239" s="154">
        <f t="shared" si="31"/>
        <v>0</v>
      </c>
      <c r="Q239" s="154">
        <v>0</v>
      </c>
      <c r="R239" s="154">
        <f t="shared" si="32"/>
        <v>0</v>
      </c>
      <c r="S239" s="154">
        <v>0</v>
      </c>
      <c r="T239" s="155">
        <f t="shared" si="3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6" t="s">
        <v>208</v>
      </c>
      <c r="AT239" s="156" t="s">
        <v>281</v>
      </c>
      <c r="AU239" s="156" t="s">
        <v>150</v>
      </c>
      <c r="AY239" s="14" t="s">
        <v>142</v>
      </c>
      <c r="BE239" s="157">
        <f t="shared" si="34"/>
        <v>0</v>
      </c>
      <c r="BF239" s="157">
        <f t="shared" si="35"/>
        <v>158.4</v>
      </c>
      <c r="BG239" s="157">
        <f t="shared" si="36"/>
        <v>0</v>
      </c>
      <c r="BH239" s="157">
        <f t="shared" si="37"/>
        <v>0</v>
      </c>
      <c r="BI239" s="157">
        <f t="shared" si="38"/>
        <v>0</v>
      </c>
      <c r="BJ239" s="14" t="s">
        <v>150</v>
      </c>
      <c r="BK239" s="157">
        <f t="shared" si="39"/>
        <v>158.4</v>
      </c>
      <c r="BL239" s="14" t="s">
        <v>175</v>
      </c>
      <c r="BM239" s="156" t="s">
        <v>819</v>
      </c>
    </row>
    <row r="240" spans="1:65" s="2" customFormat="1" ht="16.5" customHeight="1">
      <c r="A240" s="26"/>
      <c r="B240" s="144"/>
      <c r="C240" s="145" t="s">
        <v>596</v>
      </c>
      <c r="D240" s="145" t="s">
        <v>145</v>
      </c>
      <c r="E240" s="146" t="s">
        <v>1480</v>
      </c>
      <c r="F240" s="147" t="s">
        <v>1481</v>
      </c>
      <c r="G240" s="148" t="s">
        <v>303</v>
      </c>
      <c r="H240" s="149">
        <v>3</v>
      </c>
      <c r="I240" s="150">
        <v>2.2000000000000002</v>
      </c>
      <c r="J240" s="150">
        <f t="shared" si="30"/>
        <v>6.6</v>
      </c>
      <c r="K240" s="151"/>
      <c r="L240" s="27"/>
      <c r="M240" s="152" t="s">
        <v>1</v>
      </c>
      <c r="N240" s="153" t="s">
        <v>42</v>
      </c>
      <c r="O240" s="154">
        <v>0</v>
      </c>
      <c r="P240" s="154">
        <f t="shared" si="31"/>
        <v>0</v>
      </c>
      <c r="Q240" s="154">
        <v>0</v>
      </c>
      <c r="R240" s="154">
        <f t="shared" si="32"/>
        <v>0</v>
      </c>
      <c r="S240" s="154">
        <v>0</v>
      </c>
      <c r="T240" s="155">
        <f t="shared" si="3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6" t="s">
        <v>175</v>
      </c>
      <c r="AT240" s="156" t="s">
        <v>145</v>
      </c>
      <c r="AU240" s="156" t="s">
        <v>150</v>
      </c>
      <c r="AY240" s="14" t="s">
        <v>142</v>
      </c>
      <c r="BE240" s="157">
        <f t="shared" si="34"/>
        <v>0</v>
      </c>
      <c r="BF240" s="157">
        <f t="shared" si="35"/>
        <v>6.6</v>
      </c>
      <c r="BG240" s="157">
        <f t="shared" si="36"/>
        <v>0</v>
      </c>
      <c r="BH240" s="157">
        <f t="shared" si="37"/>
        <v>0</v>
      </c>
      <c r="BI240" s="157">
        <f t="shared" si="38"/>
        <v>0</v>
      </c>
      <c r="BJ240" s="14" t="s">
        <v>150</v>
      </c>
      <c r="BK240" s="157">
        <f t="shared" si="39"/>
        <v>6.6</v>
      </c>
      <c r="BL240" s="14" t="s">
        <v>175</v>
      </c>
      <c r="BM240" s="156" t="s">
        <v>909</v>
      </c>
    </row>
    <row r="241" spans="1:65" s="2" customFormat="1" ht="24.2" customHeight="1">
      <c r="A241" s="26"/>
      <c r="B241" s="144"/>
      <c r="C241" s="145" t="s">
        <v>906</v>
      </c>
      <c r="D241" s="145" t="s">
        <v>145</v>
      </c>
      <c r="E241" s="146" t="s">
        <v>1482</v>
      </c>
      <c r="F241" s="147" t="s">
        <v>1483</v>
      </c>
      <c r="G241" s="148" t="s">
        <v>303</v>
      </c>
      <c r="H241" s="149">
        <v>5</v>
      </c>
      <c r="I241" s="150">
        <v>26.4</v>
      </c>
      <c r="J241" s="150">
        <f t="shared" si="30"/>
        <v>132</v>
      </c>
      <c r="K241" s="151"/>
      <c r="L241" s="27"/>
      <c r="M241" s="152" t="s">
        <v>1</v>
      </c>
      <c r="N241" s="153" t="s">
        <v>42</v>
      </c>
      <c r="O241" s="154">
        <v>0</v>
      </c>
      <c r="P241" s="154">
        <f t="shared" si="31"/>
        <v>0</v>
      </c>
      <c r="Q241" s="154">
        <v>0</v>
      </c>
      <c r="R241" s="154">
        <f t="shared" si="32"/>
        <v>0</v>
      </c>
      <c r="S241" s="154">
        <v>0</v>
      </c>
      <c r="T241" s="155">
        <f t="shared" si="3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6" t="s">
        <v>175</v>
      </c>
      <c r="AT241" s="156" t="s">
        <v>145</v>
      </c>
      <c r="AU241" s="156" t="s">
        <v>150</v>
      </c>
      <c r="AY241" s="14" t="s">
        <v>142</v>
      </c>
      <c r="BE241" s="157">
        <f t="shared" si="34"/>
        <v>0</v>
      </c>
      <c r="BF241" s="157">
        <f t="shared" si="35"/>
        <v>132</v>
      </c>
      <c r="BG241" s="157">
        <f t="shared" si="36"/>
        <v>0</v>
      </c>
      <c r="BH241" s="157">
        <f t="shared" si="37"/>
        <v>0</v>
      </c>
      <c r="BI241" s="157">
        <f t="shared" si="38"/>
        <v>0</v>
      </c>
      <c r="BJ241" s="14" t="s">
        <v>150</v>
      </c>
      <c r="BK241" s="157">
        <f t="shared" si="39"/>
        <v>132</v>
      </c>
      <c r="BL241" s="14" t="s">
        <v>175</v>
      </c>
      <c r="BM241" s="156" t="s">
        <v>913</v>
      </c>
    </row>
    <row r="242" spans="1:65" s="2" customFormat="1" ht="16.5" customHeight="1">
      <c r="A242" s="26"/>
      <c r="B242" s="144"/>
      <c r="C242" s="145" t="s">
        <v>605</v>
      </c>
      <c r="D242" s="145" t="s">
        <v>145</v>
      </c>
      <c r="E242" s="146" t="s">
        <v>1484</v>
      </c>
      <c r="F242" s="147" t="s">
        <v>1485</v>
      </c>
      <c r="G242" s="148" t="s">
        <v>303</v>
      </c>
      <c r="H242" s="149">
        <v>1</v>
      </c>
      <c r="I242" s="150">
        <v>24.2</v>
      </c>
      <c r="J242" s="150">
        <f t="shared" si="30"/>
        <v>24.2</v>
      </c>
      <c r="K242" s="151"/>
      <c r="L242" s="27"/>
      <c r="M242" s="152" t="s">
        <v>1</v>
      </c>
      <c r="N242" s="153" t="s">
        <v>42</v>
      </c>
      <c r="O242" s="154">
        <v>0</v>
      </c>
      <c r="P242" s="154">
        <f t="shared" si="31"/>
        <v>0</v>
      </c>
      <c r="Q242" s="154">
        <v>0</v>
      </c>
      <c r="R242" s="154">
        <f t="shared" si="32"/>
        <v>0</v>
      </c>
      <c r="S242" s="154">
        <v>0</v>
      </c>
      <c r="T242" s="155">
        <f t="shared" si="3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6" t="s">
        <v>175</v>
      </c>
      <c r="AT242" s="156" t="s">
        <v>145</v>
      </c>
      <c r="AU242" s="156" t="s">
        <v>150</v>
      </c>
      <c r="AY242" s="14" t="s">
        <v>142</v>
      </c>
      <c r="BE242" s="157">
        <f t="shared" si="34"/>
        <v>0</v>
      </c>
      <c r="BF242" s="157">
        <f t="shared" si="35"/>
        <v>24.2</v>
      </c>
      <c r="BG242" s="157">
        <f t="shared" si="36"/>
        <v>0</v>
      </c>
      <c r="BH242" s="157">
        <f t="shared" si="37"/>
        <v>0</v>
      </c>
      <c r="BI242" s="157">
        <f t="shared" si="38"/>
        <v>0</v>
      </c>
      <c r="BJ242" s="14" t="s">
        <v>150</v>
      </c>
      <c r="BK242" s="157">
        <f t="shared" si="39"/>
        <v>24.2</v>
      </c>
      <c r="BL242" s="14" t="s">
        <v>175</v>
      </c>
      <c r="BM242" s="156" t="s">
        <v>919</v>
      </c>
    </row>
    <row r="243" spans="1:65" s="2" customFormat="1" ht="24.2" customHeight="1">
      <c r="A243" s="26"/>
      <c r="B243" s="144"/>
      <c r="C243" s="162" t="s">
        <v>916</v>
      </c>
      <c r="D243" s="162" t="s">
        <v>281</v>
      </c>
      <c r="E243" s="163" t="s">
        <v>1486</v>
      </c>
      <c r="F243" s="164" t="s">
        <v>1487</v>
      </c>
      <c r="G243" s="165" t="s">
        <v>303</v>
      </c>
      <c r="H243" s="166">
        <v>1</v>
      </c>
      <c r="I243" s="167">
        <v>185.9</v>
      </c>
      <c r="J243" s="167">
        <f t="shared" si="30"/>
        <v>185.9</v>
      </c>
      <c r="K243" s="168"/>
      <c r="L243" s="169"/>
      <c r="M243" s="170" t="s">
        <v>1</v>
      </c>
      <c r="N243" s="171" t="s">
        <v>42</v>
      </c>
      <c r="O243" s="154">
        <v>0</v>
      </c>
      <c r="P243" s="154">
        <f t="shared" si="31"/>
        <v>0</v>
      </c>
      <c r="Q243" s="154">
        <v>0</v>
      </c>
      <c r="R243" s="154">
        <f t="shared" si="32"/>
        <v>0</v>
      </c>
      <c r="S243" s="154">
        <v>0</v>
      </c>
      <c r="T243" s="155">
        <f t="shared" si="3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6" t="s">
        <v>208</v>
      </c>
      <c r="AT243" s="156" t="s">
        <v>281</v>
      </c>
      <c r="AU243" s="156" t="s">
        <v>150</v>
      </c>
      <c r="AY243" s="14" t="s">
        <v>142</v>
      </c>
      <c r="BE243" s="157">
        <f t="shared" si="34"/>
        <v>0</v>
      </c>
      <c r="BF243" s="157">
        <f t="shared" si="35"/>
        <v>185.9</v>
      </c>
      <c r="BG243" s="157">
        <f t="shared" si="36"/>
        <v>0</v>
      </c>
      <c r="BH243" s="157">
        <f t="shared" si="37"/>
        <v>0</v>
      </c>
      <c r="BI243" s="157">
        <f t="shared" si="38"/>
        <v>0</v>
      </c>
      <c r="BJ243" s="14" t="s">
        <v>150</v>
      </c>
      <c r="BK243" s="157">
        <f t="shared" si="39"/>
        <v>185.9</v>
      </c>
      <c r="BL243" s="14" t="s">
        <v>175</v>
      </c>
      <c r="BM243" s="156" t="s">
        <v>830</v>
      </c>
    </row>
    <row r="244" spans="1:65" s="2" customFormat="1" ht="21.75" customHeight="1">
      <c r="A244" s="26"/>
      <c r="B244" s="144"/>
      <c r="C244" s="145" t="s">
        <v>609</v>
      </c>
      <c r="D244" s="145" t="s">
        <v>145</v>
      </c>
      <c r="E244" s="146" t="s">
        <v>1488</v>
      </c>
      <c r="F244" s="147" t="s">
        <v>1489</v>
      </c>
      <c r="G244" s="148" t="s">
        <v>303</v>
      </c>
      <c r="H244" s="149">
        <v>39</v>
      </c>
      <c r="I244" s="150">
        <v>5.5</v>
      </c>
      <c r="J244" s="150">
        <f t="shared" si="30"/>
        <v>214.5</v>
      </c>
      <c r="K244" s="151"/>
      <c r="L244" s="27"/>
      <c r="M244" s="152" t="s">
        <v>1</v>
      </c>
      <c r="N244" s="153" t="s">
        <v>42</v>
      </c>
      <c r="O244" s="154">
        <v>0</v>
      </c>
      <c r="P244" s="154">
        <f t="shared" si="31"/>
        <v>0</v>
      </c>
      <c r="Q244" s="154">
        <v>0</v>
      </c>
      <c r="R244" s="154">
        <f t="shared" si="32"/>
        <v>0</v>
      </c>
      <c r="S244" s="154">
        <v>0</v>
      </c>
      <c r="T244" s="155">
        <f t="shared" si="3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6" t="s">
        <v>175</v>
      </c>
      <c r="AT244" s="156" t="s">
        <v>145</v>
      </c>
      <c r="AU244" s="156" t="s">
        <v>150</v>
      </c>
      <c r="AY244" s="14" t="s">
        <v>142</v>
      </c>
      <c r="BE244" s="157">
        <f t="shared" si="34"/>
        <v>0</v>
      </c>
      <c r="BF244" s="157">
        <f t="shared" si="35"/>
        <v>214.5</v>
      </c>
      <c r="BG244" s="157">
        <f t="shared" si="36"/>
        <v>0</v>
      </c>
      <c r="BH244" s="157">
        <f t="shared" si="37"/>
        <v>0</v>
      </c>
      <c r="BI244" s="157">
        <f t="shared" si="38"/>
        <v>0</v>
      </c>
      <c r="BJ244" s="14" t="s">
        <v>150</v>
      </c>
      <c r="BK244" s="157">
        <f t="shared" si="39"/>
        <v>214.5</v>
      </c>
      <c r="BL244" s="14" t="s">
        <v>175</v>
      </c>
      <c r="BM244" s="156" t="s">
        <v>931</v>
      </c>
    </row>
    <row r="245" spans="1:65" s="2" customFormat="1" ht="16.5" customHeight="1">
      <c r="A245" s="26"/>
      <c r="B245" s="144"/>
      <c r="C245" s="145" t="s">
        <v>928</v>
      </c>
      <c r="D245" s="145" t="s">
        <v>145</v>
      </c>
      <c r="E245" s="146" t="s">
        <v>1490</v>
      </c>
      <c r="F245" s="147" t="s">
        <v>1491</v>
      </c>
      <c r="G245" s="148" t="s">
        <v>303</v>
      </c>
      <c r="H245" s="149">
        <v>7</v>
      </c>
      <c r="I245" s="150">
        <v>6.6</v>
      </c>
      <c r="J245" s="150">
        <f t="shared" si="30"/>
        <v>46.2</v>
      </c>
      <c r="K245" s="151"/>
      <c r="L245" s="27"/>
      <c r="M245" s="152" t="s">
        <v>1</v>
      </c>
      <c r="N245" s="153" t="s">
        <v>42</v>
      </c>
      <c r="O245" s="154">
        <v>0</v>
      </c>
      <c r="P245" s="154">
        <f t="shared" si="31"/>
        <v>0</v>
      </c>
      <c r="Q245" s="154">
        <v>0</v>
      </c>
      <c r="R245" s="154">
        <f t="shared" si="32"/>
        <v>0</v>
      </c>
      <c r="S245" s="154">
        <v>0</v>
      </c>
      <c r="T245" s="155">
        <f t="shared" si="3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6" t="s">
        <v>175</v>
      </c>
      <c r="AT245" s="156" t="s">
        <v>145</v>
      </c>
      <c r="AU245" s="156" t="s">
        <v>150</v>
      </c>
      <c r="AY245" s="14" t="s">
        <v>142</v>
      </c>
      <c r="BE245" s="157">
        <f t="shared" si="34"/>
        <v>0</v>
      </c>
      <c r="BF245" s="157">
        <f t="shared" si="35"/>
        <v>46.2</v>
      </c>
      <c r="BG245" s="157">
        <f t="shared" si="36"/>
        <v>0</v>
      </c>
      <c r="BH245" s="157">
        <f t="shared" si="37"/>
        <v>0</v>
      </c>
      <c r="BI245" s="157">
        <f t="shared" si="38"/>
        <v>0</v>
      </c>
      <c r="BJ245" s="14" t="s">
        <v>150</v>
      </c>
      <c r="BK245" s="157">
        <f t="shared" si="39"/>
        <v>46.2</v>
      </c>
      <c r="BL245" s="14" t="s">
        <v>175</v>
      </c>
      <c r="BM245" s="156" t="s">
        <v>934</v>
      </c>
    </row>
    <row r="246" spans="1:65" s="2" customFormat="1" ht="24.2" customHeight="1">
      <c r="A246" s="26"/>
      <c r="B246" s="144"/>
      <c r="C246" s="162" t="s">
        <v>612</v>
      </c>
      <c r="D246" s="162" t="s">
        <v>281</v>
      </c>
      <c r="E246" s="163" t="s">
        <v>1492</v>
      </c>
      <c r="F246" s="164" t="s">
        <v>1493</v>
      </c>
      <c r="G246" s="165" t="s">
        <v>303</v>
      </c>
      <c r="H246" s="166">
        <v>39</v>
      </c>
      <c r="I246" s="167">
        <v>8.8000000000000007</v>
      </c>
      <c r="J246" s="167">
        <f t="shared" ref="J246:J277" si="40">ROUND(I246*H246,2)</f>
        <v>343.2</v>
      </c>
      <c r="K246" s="168"/>
      <c r="L246" s="169"/>
      <c r="M246" s="170" t="s">
        <v>1</v>
      </c>
      <c r="N246" s="171" t="s">
        <v>42</v>
      </c>
      <c r="O246" s="154">
        <v>0</v>
      </c>
      <c r="P246" s="154">
        <f t="shared" ref="P246:P277" si="41">O246*H246</f>
        <v>0</v>
      </c>
      <c r="Q246" s="154">
        <v>0</v>
      </c>
      <c r="R246" s="154">
        <f t="shared" ref="R246:R277" si="42">Q246*H246</f>
        <v>0</v>
      </c>
      <c r="S246" s="154">
        <v>0</v>
      </c>
      <c r="T246" s="155">
        <f t="shared" ref="T246:T277" si="43">S246*H246</f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6" t="s">
        <v>208</v>
      </c>
      <c r="AT246" s="156" t="s">
        <v>281</v>
      </c>
      <c r="AU246" s="156" t="s">
        <v>150</v>
      </c>
      <c r="AY246" s="14" t="s">
        <v>142</v>
      </c>
      <c r="BE246" s="157">
        <f t="shared" ref="BE246:BE266" si="44">IF(N246="základná",J246,0)</f>
        <v>0</v>
      </c>
      <c r="BF246" s="157">
        <f t="shared" ref="BF246:BF266" si="45">IF(N246="znížená",J246,0)</f>
        <v>343.2</v>
      </c>
      <c r="BG246" s="157">
        <f t="shared" ref="BG246:BG266" si="46">IF(N246="zákl. prenesená",J246,0)</f>
        <v>0</v>
      </c>
      <c r="BH246" s="157">
        <f t="shared" ref="BH246:BH266" si="47">IF(N246="zníž. prenesená",J246,0)</f>
        <v>0</v>
      </c>
      <c r="BI246" s="157">
        <f t="shared" ref="BI246:BI266" si="48">IF(N246="nulová",J246,0)</f>
        <v>0</v>
      </c>
      <c r="BJ246" s="14" t="s">
        <v>150</v>
      </c>
      <c r="BK246" s="157">
        <f t="shared" ref="BK246:BK266" si="49">ROUND(I246*H246,2)</f>
        <v>343.2</v>
      </c>
      <c r="BL246" s="14" t="s">
        <v>175</v>
      </c>
      <c r="BM246" s="156" t="s">
        <v>938</v>
      </c>
    </row>
    <row r="247" spans="1:65" s="2" customFormat="1" ht="24.2" customHeight="1">
      <c r="A247" s="26"/>
      <c r="B247" s="144"/>
      <c r="C247" s="162" t="s">
        <v>935</v>
      </c>
      <c r="D247" s="162" t="s">
        <v>281</v>
      </c>
      <c r="E247" s="163" t="s">
        <v>1494</v>
      </c>
      <c r="F247" s="164" t="s">
        <v>1495</v>
      </c>
      <c r="G247" s="165" t="s">
        <v>303</v>
      </c>
      <c r="H247" s="166">
        <v>7</v>
      </c>
      <c r="I247" s="167">
        <v>8.8000000000000007</v>
      </c>
      <c r="J247" s="167">
        <f t="shared" si="40"/>
        <v>61.6</v>
      </c>
      <c r="K247" s="168"/>
      <c r="L247" s="169"/>
      <c r="M247" s="170" t="s">
        <v>1</v>
      </c>
      <c r="N247" s="171" t="s">
        <v>42</v>
      </c>
      <c r="O247" s="154">
        <v>0</v>
      </c>
      <c r="P247" s="154">
        <f t="shared" si="41"/>
        <v>0</v>
      </c>
      <c r="Q247" s="154">
        <v>0</v>
      </c>
      <c r="R247" s="154">
        <f t="shared" si="42"/>
        <v>0</v>
      </c>
      <c r="S247" s="154">
        <v>0</v>
      </c>
      <c r="T247" s="155">
        <f t="shared" si="4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6" t="s">
        <v>208</v>
      </c>
      <c r="AT247" s="156" t="s">
        <v>281</v>
      </c>
      <c r="AU247" s="156" t="s">
        <v>150</v>
      </c>
      <c r="AY247" s="14" t="s">
        <v>142</v>
      </c>
      <c r="BE247" s="157">
        <f t="shared" si="44"/>
        <v>0</v>
      </c>
      <c r="BF247" s="157">
        <f t="shared" si="45"/>
        <v>61.6</v>
      </c>
      <c r="BG247" s="157">
        <f t="shared" si="46"/>
        <v>0</v>
      </c>
      <c r="BH247" s="157">
        <f t="shared" si="47"/>
        <v>0</v>
      </c>
      <c r="BI247" s="157">
        <f t="shared" si="48"/>
        <v>0</v>
      </c>
      <c r="BJ247" s="14" t="s">
        <v>150</v>
      </c>
      <c r="BK247" s="157">
        <f t="shared" si="49"/>
        <v>61.6</v>
      </c>
      <c r="BL247" s="14" t="s">
        <v>175</v>
      </c>
      <c r="BM247" s="156" t="s">
        <v>945</v>
      </c>
    </row>
    <row r="248" spans="1:65" s="2" customFormat="1" ht="33" customHeight="1">
      <c r="A248" s="26"/>
      <c r="B248" s="144"/>
      <c r="C248" s="145" t="s">
        <v>616</v>
      </c>
      <c r="D248" s="145" t="s">
        <v>145</v>
      </c>
      <c r="E248" s="146" t="s">
        <v>1496</v>
      </c>
      <c r="F248" s="147" t="s">
        <v>1497</v>
      </c>
      <c r="G248" s="148" t="s">
        <v>303</v>
      </c>
      <c r="H248" s="149">
        <v>11</v>
      </c>
      <c r="I248" s="150">
        <v>16.5</v>
      </c>
      <c r="J248" s="150">
        <f t="shared" si="40"/>
        <v>181.5</v>
      </c>
      <c r="K248" s="151"/>
      <c r="L248" s="27"/>
      <c r="M248" s="152" t="s">
        <v>1</v>
      </c>
      <c r="N248" s="153" t="s">
        <v>42</v>
      </c>
      <c r="O248" s="154">
        <v>0</v>
      </c>
      <c r="P248" s="154">
        <f t="shared" si="41"/>
        <v>0</v>
      </c>
      <c r="Q248" s="154">
        <v>0</v>
      </c>
      <c r="R248" s="154">
        <f t="shared" si="42"/>
        <v>0</v>
      </c>
      <c r="S248" s="154">
        <v>0</v>
      </c>
      <c r="T248" s="155">
        <f t="shared" si="4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6" t="s">
        <v>175</v>
      </c>
      <c r="AT248" s="156" t="s">
        <v>145</v>
      </c>
      <c r="AU248" s="156" t="s">
        <v>150</v>
      </c>
      <c r="AY248" s="14" t="s">
        <v>142</v>
      </c>
      <c r="BE248" s="157">
        <f t="shared" si="44"/>
        <v>0</v>
      </c>
      <c r="BF248" s="157">
        <f t="shared" si="45"/>
        <v>181.5</v>
      </c>
      <c r="BG248" s="157">
        <f t="shared" si="46"/>
        <v>0</v>
      </c>
      <c r="BH248" s="157">
        <f t="shared" si="47"/>
        <v>0</v>
      </c>
      <c r="BI248" s="157">
        <f t="shared" si="48"/>
        <v>0</v>
      </c>
      <c r="BJ248" s="14" t="s">
        <v>150</v>
      </c>
      <c r="BK248" s="157">
        <f t="shared" si="49"/>
        <v>181.5</v>
      </c>
      <c r="BL248" s="14" t="s">
        <v>175</v>
      </c>
      <c r="BM248" s="156" t="s">
        <v>951</v>
      </c>
    </row>
    <row r="249" spans="1:65" s="2" customFormat="1" ht="16.5" customHeight="1">
      <c r="A249" s="26"/>
      <c r="B249" s="144"/>
      <c r="C249" s="162" t="s">
        <v>948</v>
      </c>
      <c r="D249" s="162" t="s">
        <v>281</v>
      </c>
      <c r="E249" s="163" t="s">
        <v>1498</v>
      </c>
      <c r="F249" s="164" t="s">
        <v>1499</v>
      </c>
      <c r="G249" s="165" t="s">
        <v>303</v>
      </c>
      <c r="H249" s="166">
        <v>11</v>
      </c>
      <c r="I249" s="167">
        <v>57.2</v>
      </c>
      <c r="J249" s="167">
        <f t="shared" si="40"/>
        <v>629.20000000000005</v>
      </c>
      <c r="K249" s="168"/>
      <c r="L249" s="169"/>
      <c r="M249" s="170" t="s">
        <v>1</v>
      </c>
      <c r="N249" s="171" t="s">
        <v>42</v>
      </c>
      <c r="O249" s="154">
        <v>0</v>
      </c>
      <c r="P249" s="154">
        <f t="shared" si="41"/>
        <v>0</v>
      </c>
      <c r="Q249" s="154">
        <v>0</v>
      </c>
      <c r="R249" s="154">
        <f t="shared" si="42"/>
        <v>0</v>
      </c>
      <c r="S249" s="154">
        <v>0</v>
      </c>
      <c r="T249" s="155">
        <f t="shared" si="4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6" t="s">
        <v>208</v>
      </c>
      <c r="AT249" s="156" t="s">
        <v>281</v>
      </c>
      <c r="AU249" s="156" t="s">
        <v>150</v>
      </c>
      <c r="AY249" s="14" t="s">
        <v>142</v>
      </c>
      <c r="BE249" s="157">
        <f t="shared" si="44"/>
        <v>0</v>
      </c>
      <c r="BF249" s="157">
        <f t="shared" si="45"/>
        <v>629.20000000000005</v>
      </c>
      <c r="BG249" s="157">
        <f t="shared" si="46"/>
        <v>0</v>
      </c>
      <c r="BH249" s="157">
        <f t="shared" si="47"/>
        <v>0</v>
      </c>
      <c r="BI249" s="157">
        <f t="shared" si="48"/>
        <v>0</v>
      </c>
      <c r="BJ249" s="14" t="s">
        <v>150</v>
      </c>
      <c r="BK249" s="157">
        <f t="shared" si="49"/>
        <v>629.20000000000005</v>
      </c>
      <c r="BL249" s="14" t="s">
        <v>175</v>
      </c>
      <c r="BM249" s="156" t="s">
        <v>954</v>
      </c>
    </row>
    <row r="250" spans="1:65" s="2" customFormat="1" ht="16.5" customHeight="1">
      <c r="A250" s="26"/>
      <c r="B250" s="144"/>
      <c r="C250" s="145" t="s">
        <v>619</v>
      </c>
      <c r="D250" s="145" t="s">
        <v>145</v>
      </c>
      <c r="E250" s="146" t="s">
        <v>1500</v>
      </c>
      <c r="F250" s="147" t="s">
        <v>1501</v>
      </c>
      <c r="G250" s="148" t="s">
        <v>303</v>
      </c>
      <c r="H250" s="149">
        <v>5</v>
      </c>
      <c r="I250" s="150">
        <v>16.5</v>
      </c>
      <c r="J250" s="150">
        <f t="shared" si="40"/>
        <v>82.5</v>
      </c>
      <c r="K250" s="151"/>
      <c r="L250" s="27"/>
      <c r="M250" s="152" t="s">
        <v>1</v>
      </c>
      <c r="N250" s="153" t="s">
        <v>42</v>
      </c>
      <c r="O250" s="154">
        <v>0</v>
      </c>
      <c r="P250" s="154">
        <f t="shared" si="41"/>
        <v>0</v>
      </c>
      <c r="Q250" s="154">
        <v>0</v>
      </c>
      <c r="R250" s="154">
        <f t="shared" si="42"/>
        <v>0</v>
      </c>
      <c r="S250" s="154">
        <v>0</v>
      </c>
      <c r="T250" s="155">
        <f t="shared" si="4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6" t="s">
        <v>175</v>
      </c>
      <c r="AT250" s="156" t="s">
        <v>145</v>
      </c>
      <c r="AU250" s="156" t="s">
        <v>150</v>
      </c>
      <c r="AY250" s="14" t="s">
        <v>142</v>
      </c>
      <c r="BE250" s="157">
        <f t="shared" si="44"/>
        <v>0</v>
      </c>
      <c r="BF250" s="157">
        <f t="shared" si="45"/>
        <v>82.5</v>
      </c>
      <c r="BG250" s="157">
        <f t="shared" si="46"/>
        <v>0</v>
      </c>
      <c r="BH250" s="157">
        <f t="shared" si="47"/>
        <v>0</v>
      </c>
      <c r="BI250" s="157">
        <f t="shared" si="48"/>
        <v>0</v>
      </c>
      <c r="BJ250" s="14" t="s">
        <v>150</v>
      </c>
      <c r="BK250" s="157">
        <f t="shared" si="49"/>
        <v>82.5</v>
      </c>
      <c r="BL250" s="14" t="s">
        <v>175</v>
      </c>
      <c r="BM250" s="156" t="s">
        <v>958</v>
      </c>
    </row>
    <row r="251" spans="1:65" s="2" customFormat="1" ht="16.5" customHeight="1">
      <c r="A251" s="26"/>
      <c r="B251" s="144"/>
      <c r="C251" s="162" t="s">
        <v>955</v>
      </c>
      <c r="D251" s="162" t="s">
        <v>281</v>
      </c>
      <c r="E251" s="163" t="s">
        <v>1502</v>
      </c>
      <c r="F251" s="164" t="s">
        <v>1503</v>
      </c>
      <c r="G251" s="165" t="s">
        <v>303</v>
      </c>
      <c r="H251" s="166">
        <v>5</v>
      </c>
      <c r="I251" s="167">
        <v>75.900000000000006</v>
      </c>
      <c r="J251" s="167">
        <f t="shared" si="40"/>
        <v>379.5</v>
      </c>
      <c r="K251" s="168"/>
      <c r="L251" s="169"/>
      <c r="M251" s="170" t="s">
        <v>1</v>
      </c>
      <c r="N251" s="171" t="s">
        <v>42</v>
      </c>
      <c r="O251" s="154">
        <v>0</v>
      </c>
      <c r="P251" s="154">
        <f t="shared" si="41"/>
        <v>0</v>
      </c>
      <c r="Q251" s="154">
        <v>0</v>
      </c>
      <c r="R251" s="154">
        <f t="shared" si="42"/>
        <v>0</v>
      </c>
      <c r="S251" s="154">
        <v>0</v>
      </c>
      <c r="T251" s="155">
        <f t="shared" si="4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6" t="s">
        <v>208</v>
      </c>
      <c r="AT251" s="156" t="s">
        <v>281</v>
      </c>
      <c r="AU251" s="156" t="s">
        <v>150</v>
      </c>
      <c r="AY251" s="14" t="s">
        <v>142</v>
      </c>
      <c r="BE251" s="157">
        <f t="shared" si="44"/>
        <v>0</v>
      </c>
      <c r="BF251" s="157">
        <f t="shared" si="45"/>
        <v>379.5</v>
      </c>
      <c r="BG251" s="157">
        <f t="shared" si="46"/>
        <v>0</v>
      </c>
      <c r="BH251" s="157">
        <f t="shared" si="47"/>
        <v>0</v>
      </c>
      <c r="BI251" s="157">
        <f t="shared" si="48"/>
        <v>0</v>
      </c>
      <c r="BJ251" s="14" t="s">
        <v>150</v>
      </c>
      <c r="BK251" s="157">
        <f t="shared" si="49"/>
        <v>379.5</v>
      </c>
      <c r="BL251" s="14" t="s">
        <v>175</v>
      </c>
      <c r="BM251" s="156" t="s">
        <v>963</v>
      </c>
    </row>
    <row r="252" spans="1:65" s="2" customFormat="1" ht="16.5" customHeight="1">
      <c r="A252" s="26"/>
      <c r="B252" s="144"/>
      <c r="C252" s="162" t="s">
        <v>623</v>
      </c>
      <c r="D252" s="162" t="s">
        <v>281</v>
      </c>
      <c r="E252" s="163" t="s">
        <v>1504</v>
      </c>
      <c r="F252" s="164" t="s">
        <v>1505</v>
      </c>
      <c r="G252" s="165" t="s">
        <v>303</v>
      </c>
      <c r="H252" s="166">
        <v>1</v>
      </c>
      <c r="I252" s="167">
        <v>72.599999999999994</v>
      </c>
      <c r="J252" s="167">
        <f t="shared" si="40"/>
        <v>72.599999999999994</v>
      </c>
      <c r="K252" s="168"/>
      <c r="L252" s="169"/>
      <c r="M252" s="170" t="s">
        <v>1</v>
      </c>
      <c r="N252" s="171" t="s">
        <v>42</v>
      </c>
      <c r="O252" s="154">
        <v>0</v>
      </c>
      <c r="P252" s="154">
        <f t="shared" si="41"/>
        <v>0</v>
      </c>
      <c r="Q252" s="154">
        <v>0</v>
      </c>
      <c r="R252" s="154">
        <f t="shared" si="42"/>
        <v>0</v>
      </c>
      <c r="S252" s="154">
        <v>0</v>
      </c>
      <c r="T252" s="155">
        <f t="shared" si="4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6" t="s">
        <v>208</v>
      </c>
      <c r="AT252" s="156" t="s">
        <v>281</v>
      </c>
      <c r="AU252" s="156" t="s">
        <v>150</v>
      </c>
      <c r="AY252" s="14" t="s">
        <v>142</v>
      </c>
      <c r="BE252" s="157">
        <f t="shared" si="44"/>
        <v>0</v>
      </c>
      <c r="BF252" s="157">
        <f t="shared" si="45"/>
        <v>72.599999999999994</v>
      </c>
      <c r="BG252" s="157">
        <f t="shared" si="46"/>
        <v>0</v>
      </c>
      <c r="BH252" s="157">
        <f t="shared" si="47"/>
        <v>0</v>
      </c>
      <c r="BI252" s="157">
        <f t="shared" si="48"/>
        <v>0</v>
      </c>
      <c r="BJ252" s="14" t="s">
        <v>150</v>
      </c>
      <c r="BK252" s="157">
        <f t="shared" si="49"/>
        <v>72.599999999999994</v>
      </c>
      <c r="BL252" s="14" t="s">
        <v>175</v>
      </c>
      <c r="BM252" s="156" t="s">
        <v>968</v>
      </c>
    </row>
    <row r="253" spans="1:65" s="2" customFormat="1" ht="16.5" customHeight="1">
      <c r="A253" s="26"/>
      <c r="B253" s="144"/>
      <c r="C253" s="162" t="s">
        <v>965</v>
      </c>
      <c r="D253" s="162" t="s">
        <v>281</v>
      </c>
      <c r="E253" s="163" t="s">
        <v>1506</v>
      </c>
      <c r="F253" s="164" t="s">
        <v>1507</v>
      </c>
      <c r="G253" s="165" t="s">
        <v>303</v>
      </c>
      <c r="H253" s="166">
        <v>5</v>
      </c>
      <c r="I253" s="167">
        <v>374</v>
      </c>
      <c r="J253" s="167">
        <f t="shared" si="40"/>
        <v>1870</v>
      </c>
      <c r="K253" s="168"/>
      <c r="L253" s="169"/>
      <c r="M253" s="170" t="s">
        <v>1</v>
      </c>
      <c r="N253" s="171" t="s">
        <v>42</v>
      </c>
      <c r="O253" s="154">
        <v>0</v>
      </c>
      <c r="P253" s="154">
        <f t="shared" si="41"/>
        <v>0</v>
      </c>
      <c r="Q253" s="154">
        <v>0</v>
      </c>
      <c r="R253" s="154">
        <f t="shared" si="42"/>
        <v>0</v>
      </c>
      <c r="S253" s="154">
        <v>0</v>
      </c>
      <c r="T253" s="155">
        <f t="shared" si="4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6" t="s">
        <v>208</v>
      </c>
      <c r="AT253" s="156" t="s">
        <v>281</v>
      </c>
      <c r="AU253" s="156" t="s">
        <v>150</v>
      </c>
      <c r="AY253" s="14" t="s">
        <v>142</v>
      </c>
      <c r="BE253" s="157">
        <f t="shared" si="44"/>
        <v>0</v>
      </c>
      <c r="BF253" s="157">
        <f t="shared" si="45"/>
        <v>1870</v>
      </c>
      <c r="BG253" s="157">
        <f t="shared" si="46"/>
        <v>0</v>
      </c>
      <c r="BH253" s="157">
        <f t="shared" si="47"/>
        <v>0</v>
      </c>
      <c r="BI253" s="157">
        <f t="shared" si="48"/>
        <v>0</v>
      </c>
      <c r="BJ253" s="14" t="s">
        <v>150</v>
      </c>
      <c r="BK253" s="157">
        <f t="shared" si="49"/>
        <v>1870</v>
      </c>
      <c r="BL253" s="14" t="s">
        <v>175</v>
      </c>
      <c r="BM253" s="156" t="s">
        <v>975</v>
      </c>
    </row>
    <row r="254" spans="1:65" s="2" customFormat="1" ht="16.5" customHeight="1">
      <c r="A254" s="26"/>
      <c r="B254" s="144"/>
      <c r="C254" s="145" t="s">
        <v>634</v>
      </c>
      <c r="D254" s="145" t="s">
        <v>145</v>
      </c>
      <c r="E254" s="146" t="s">
        <v>1508</v>
      </c>
      <c r="F254" s="147" t="s">
        <v>1509</v>
      </c>
      <c r="G254" s="148" t="s">
        <v>303</v>
      </c>
      <c r="H254" s="149">
        <v>1</v>
      </c>
      <c r="I254" s="150">
        <v>18.7</v>
      </c>
      <c r="J254" s="150">
        <f t="shared" si="40"/>
        <v>18.7</v>
      </c>
      <c r="K254" s="151"/>
      <c r="L254" s="27"/>
      <c r="M254" s="152" t="s">
        <v>1</v>
      </c>
      <c r="N254" s="153" t="s">
        <v>42</v>
      </c>
      <c r="O254" s="154">
        <v>0</v>
      </c>
      <c r="P254" s="154">
        <f t="shared" si="41"/>
        <v>0</v>
      </c>
      <c r="Q254" s="154">
        <v>0</v>
      </c>
      <c r="R254" s="154">
        <f t="shared" si="42"/>
        <v>0</v>
      </c>
      <c r="S254" s="154">
        <v>0</v>
      </c>
      <c r="T254" s="155">
        <f t="shared" si="4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6" t="s">
        <v>175</v>
      </c>
      <c r="AT254" s="156" t="s">
        <v>145</v>
      </c>
      <c r="AU254" s="156" t="s">
        <v>150</v>
      </c>
      <c r="AY254" s="14" t="s">
        <v>142</v>
      </c>
      <c r="BE254" s="157">
        <f t="shared" si="44"/>
        <v>0</v>
      </c>
      <c r="BF254" s="157">
        <f t="shared" si="45"/>
        <v>18.7</v>
      </c>
      <c r="BG254" s="157">
        <f t="shared" si="46"/>
        <v>0</v>
      </c>
      <c r="BH254" s="157">
        <f t="shared" si="47"/>
        <v>0</v>
      </c>
      <c r="BI254" s="157">
        <f t="shared" si="48"/>
        <v>0</v>
      </c>
      <c r="BJ254" s="14" t="s">
        <v>150</v>
      </c>
      <c r="BK254" s="157">
        <f t="shared" si="49"/>
        <v>18.7</v>
      </c>
      <c r="BL254" s="14" t="s">
        <v>175</v>
      </c>
      <c r="BM254" s="156" t="s">
        <v>979</v>
      </c>
    </row>
    <row r="255" spans="1:65" s="2" customFormat="1" ht="16.5" customHeight="1">
      <c r="A255" s="26"/>
      <c r="B255" s="144"/>
      <c r="C255" s="145" t="s">
        <v>976</v>
      </c>
      <c r="D255" s="145" t="s">
        <v>145</v>
      </c>
      <c r="E255" s="146" t="s">
        <v>1510</v>
      </c>
      <c r="F255" s="147" t="s">
        <v>1511</v>
      </c>
      <c r="G255" s="148" t="s">
        <v>303</v>
      </c>
      <c r="H255" s="149">
        <v>5</v>
      </c>
      <c r="I255" s="150">
        <v>17.600000000000001</v>
      </c>
      <c r="J255" s="150">
        <f t="shared" si="40"/>
        <v>88</v>
      </c>
      <c r="K255" s="151"/>
      <c r="L255" s="27"/>
      <c r="M255" s="152" t="s">
        <v>1</v>
      </c>
      <c r="N255" s="153" t="s">
        <v>42</v>
      </c>
      <c r="O255" s="154">
        <v>0</v>
      </c>
      <c r="P255" s="154">
        <f t="shared" si="41"/>
        <v>0</v>
      </c>
      <c r="Q255" s="154">
        <v>0</v>
      </c>
      <c r="R255" s="154">
        <f t="shared" si="42"/>
        <v>0</v>
      </c>
      <c r="S255" s="154">
        <v>0</v>
      </c>
      <c r="T255" s="155">
        <f t="shared" si="4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6" t="s">
        <v>175</v>
      </c>
      <c r="AT255" s="156" t="s">
        <v>145</v>
      </c>
      <c r="AU255" s="156" t="s">
        <v>150</v>
      </c>
      <c r="AY255" s="14" t="s">
        <v>142</v>
      </c>
      <c r="BE255" s="157">
        <f t="shared" si="44"/>
        <v>0</v>
      </c>
      <c r="BF255" s="157">
        <f t="shared" si="45"/>
        <v>88</v>
      </c>
      <c r="BG255" s="157">
        <f t="shared" si="46"/>
        <v>0</v>
      </c>
      <c r="BH255" s="157">
        <f t="shared" si="47"/>
        <v>0</v>
      </c>
      <c r="BI255" s="157">
        <f t="shared" si="48"/>
        <v>0</v>
      </c>
      <c r="BJ255" s="14" t="s">
        <v>150</v>
      </c>
      <c r="BK255" s="157">
        <f t="shared" si="49"/>
        <v>88</v>
      </c>
      <c r="BL255" s="14" t="s">
        <v>175</v>
      </c>
      <c r="BM255" s="156" t="s">
        <v>1512</v>
      </c>
    </row>
    <row r="256" spans="1:65" s="2" customFormat="1" ht="24.2" customHeight="1">
      <c r="A256" s="26"/>
      <c r="B256" s="144"/>
      <c r="C256" s="145" t="s">
        <v>639</v>
      </c>
      <c r="D256" s="145" t="s">
        <v>145</v>
      </c>
      <c r="E256" s="146" t="s">
        <v>1513</v>
      </c>
      <c r="F256" s="147" t="s">
        <v>1514</v>
      </c>
      <c r="G256" s="148" t="s">
        <v>303</v>
      </c>
      <c r="H256" s="149">
        <v>5</v>
      </c>
      <c r="I256" s="150">
        <v>2.75</v>
      </c>
      <c r="J256" s="150">
        <f t="shared" si="40"/>
        <v>13.75</v>
      </c>
      <c r="K256" s="151"/>
      <c r="L256" s="27"/>
      <c r="M256" s="152" t="s">
        <v>1</v>
      </c>
      <c r="N256" s="153" t="s">
        <v>42</v>
      </c>
      <c r="O256" s="154">
        <v>0</v>
      </c>
      <c r="P256" s="154">
        <f t="shared" si="41"/>
        <v>0</v>
      </c>
      <c r="Q256" s="154">
        <v>0</v>
      </c>
      <c r="R256" s="154">
        <f t="shared" si="42"/>
        <v>0</v>
      </c>
      <c r="S256" s="154">
        <v>0</v>
      </c>
      <c r="T256" s="155">
        <f t="shared" si="4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6" t="s">
        <v>175</v>
      </c>
      <c r="AT256" s="156" t="s">
        <v>145</v>
      </c>
      <c r="AU256" s="156" t="s">
        <v>150</v>
      </c>
      <c r="AY256" s="14" t="s">
        <v>142</v>
      </c>
      <c r="BE256" s="157">
        <f t="shared" si="44"/>
        <v>0</v>
      </c>
      <c r="BF256" s="157">
        <f t="shared" si="45"/>
        <v>13.75</v>
      </c>
      <c r="BG256" s="157">
        <f t="shared" si="46"/>
        <v>0</v>
      </c>
      <c r="BH256" s="157">
        <f t="shared" si="47"/>
        <v>0</v>
      </c>
      <c r="BI256" s="157">
        <f t="shared" si="48"/>
        <v>0</v>
      </c>
      <c r="BJ256" s="14" t="s">
        <v>150</v>
      </c>
      <c r="BK256" s="157">
        <f t="shared" si="49"/>
        <v>13.75</v>
      </c>
      <c r="BL256" s="14" t="s">
        <v>175</v>
      </c>
      <c r="BM256" s="156" t="s">
        <v>1515</v>
      </c>
    </row>
    <row r="257" spans="1:65" s="2" customFormat="1" ht="24.2" customHeight="1">
      <c r="A257" s="26"/>
      <c r="B257" s="144"/>
      <c r="C257" s="162" t="s">
        <v>770</v>
      </c>
      <c r="D257" s="162" t="s">
        <v>281</v>
      </c>
      <c r="E257" s="163" t="s">
        <v>1516</v>
      </c>
      <c r="F257" s="164" t="s">
        <v>1517</v>
      </c>
      <c r="G257" s="165" t="s">
        <v>303</v>
      </c>
      <c r="H257" s="166">
        <v>5</v>
      </c>
      <c r="I257" s="167">
        <v>53.9</v>
      </c>
      <c r="J257" s="167">
        <f t="shared" si="40"/>
        <v>269.5</v>
      </c>
      <c r="K257" s="168"/>
      <c r="L257" s="169"/>
      <c r="M257" s="170" t="s">
        <v>1</v>
      </c>
      <c r="N257" s="171" t="s">
        <v>42</v>
      </c>
      <c r="O257" s="154">
        <v>0</v>
      </c>
      <c r="P257" s="154">
        <f t="shared" si="41"/>
        <v>0</v>
      </c>
      <c r="Q257" s="154">
        <v>0</v>
      </c>
      <c r="R257" s="154">
        <f t="shared" si="42"/>
        <v>0</v>
      </c>
      <c r="S257" s="154">
        <v>0</v>
      </c>
      <c r="T257" s="155">
        <f t="shared" si="4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6" t="s">
        <v>208</v>
      </c>
      <c r="AT257" s="156" t="s">
        <v>281</v>
      </c>
      <c r="AU257" s="156" t="s">
        <v>150</v>
      </c>
      <c r="AY257" s="14" t="s">
        <v>142</v>
      </c>
      <c r="BE257" s="157">
        <f t="shared" si="44"/>
        <v>0</v>
      </c>
      <c r="BF257" s="157">
        <f t="shared" si="45"/>
        <v>269.5</v>
      </c>
      <c r="BG257" s="157">
        <f t="shared" si="46"/>
        <v>0</v>
      </c>
      <c r="BH257" s="157">
        <f t="shared" si="47"/>
        <v>0</v>
      </c>
      <c r="BI257" s="157">
        <f t="shared" si="48"/>
        <v>0</v>
      </c>
      <c r="BJ257" s="14" t="s">
        <v>150</v>
      </c>
      <c r="BK257" s="157">
        <f t="shared" si="49"/>
        <v>269.5</v>
      </c>
      <c r="BL257" s="14" t="s">
        <v>175</v>
      </c>
      <c r="BM257" s="156" t="s">
        <v>1518</v>
      </c>
    </row>
    <row r="258" spans="1:65" s="2" customFormat="1" ht="24.2" customHeight="1">
      <c r="A258" s="26"/>
      <c r="B258" s="144"/>
      <c r="C258" s="162" t="s">
        <v>644</v>
      </c>
      <c r="D258" s="162" t="s">
        <v>281</v>
      </c>
      <c r="E258" s="163" t="s">
        <v>1519</v>
      </c>
      <c r="F258" s="164" t="s">
        <v>1520</v>
      </c>
      <c r="G258" s="165" t="s">
        <v>303</v>
      </c>
      <c r="H258" s="166">
        <v>5</v>
      </c>
      <c r="I258" s="167">
        <v>42.9</v>
      </c>
      <c r="J258" s="167">
        <f t="shared" si="40"/>
        <v>214.5</v>
      </c>
      <c r="K258" s="168"/>
      <c r="L258" s="169"/>
      <c r="M258" s="170" t="s">
        <v>1</v>
      </c>
      <c r="N258" s="171" t="s">
        <v>42</v>
      </c>
      <c r="O258" s="154">
        <v>0</v>
      </c>
      <c r="P258" s="154">
        <f t="shared" si="41"/>
        <v>0</v>
      </c>
      <c r="Q258" s="154">
        <v>0</v>
      </c>
      <c r="R258" s="154">
        <f t="shared" si="42"/>
        <v>0</v>
      </c>
      <c r="S258" s="154">
        <v>0</v>
      </c>
      <c r="T258" s="155">
        <f t="shared" si="4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6" t="s">
        <v>208</v>
      </c>
      <c r="AT258" s="156" t="s">
        <v>281</v>
      </c>
      <c r="AU258" s="156" t="s">
        <v>150</v>
      </c>
      <c r="AY258" s="14" t="s">
        <v>142</v>
      </c>
      <c r="BE258" s="157">
        <f t="shared" si="44"/>
        <v>0</v>
      </c>
      <c r="BF258" s="157">
        <f t="shared" si="45"/>
        <v>214.5</v>
      </c>
      <c r="BG258" s="157">
        <f t="shared" si="46"/>
        <v>0</v>
      </c>
      <c r="BH258" s="157">
        <f t="shared" si="47"/>
        <v>0</v>
      </c>
      <c r="BI258" s="157">
        <f t="shared" si="48"/>
        <v>0</v>
      </c>
      <c r="BJ258" s="14" t="s">
        <v>150</v>
      </c>
      <c r="BK258" s="157">
        <f t="shared" si="49"/>
        <v>214.5</v>
      </c>
      <c r="BL258" s="14" t="s">
        <v>175</v>
      </c>
      <c r="BM258" s="156" t="s">
        <v>1086</v>
      </c>
    </row>
    <row r="259" spans="1:65" s="2" customFormat="1" ht="24.2" customHeight="1">
      <c r="A259" s="26"/>
      <c r="B259" s="144"/>
      <c r="C259" s="145" t="s">
        <v>780</v>
      </c>
      <c r="D259" s="145" t="s">
        <v>145</v>
      </c>
      <c r="E259" s="146" t="s">
        <v>1521</v>
      </c>
      <c r="F259" s="147" t="s">
        <v>1522</v>
      </c>
      <c r="G259" s="148" t="s">
        <v>303</v>
      </c>
      <c r="H259" s="149">
        <v>10</v>
      </c>
      <c r="I259" s="150">
        <v>5.5</v>
      </c>
      <c r="J259" s="150">
        <f t="shared" si="40"/>
        <v>55</v>
      </c>
      <c r="K259" s="151"/>
      <c r="L259" s="27"/>
      <c r="M259" s="152" t="s">
        <v>1</v>
      </c>
      <c r="N259" s="153" t="s">
        <v>42</v>
      </c>
      <c r="O259" s="154">
        <v>0</v>
      </c>
      <c r="P259" s="154">
        <f t="shared" si="41"/>
        <v>0</v>
      </c>
      <c r="Q259" s="154">
        <v>0</v>
      </c>
      <c r="R259" s="154">
        <f t="shared" si="42"/>
        <v>0</v>
      </c>
      <c r="S259" s="154">
        <v>0</v>
      </c>
      <c r="T259" s="155">
        <f t="shared" si="4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6" t="s">
        <v>175</v>
      </c>
      <c r="AT259" s="156" t="s">
        <v>145</v>
      </c>
      <c r="AU259" s="156" t="s">
        <v>150</v>
      </c>
      <c r="AY259" s="14" t="s">
        <v>142</v>
      </c>
      <c r="BE259" s="157">
        <f t="shared" si="44"/>
        <v>0</v>
      </c>
      <c r="BF259" s="157">
        <f t="shared" si="45"/>
        <v>55</v>
      </c>
      <c r="BG259" s="157">
        <f t="shared" si="46"/>
        <v>0</v>
      </c>
      <c r="BH259" s="157">
        <f t="shared" si="47"/>
        <v>0</v>
      </c>
      <c r="BI259" s="157">
        <f t="shared" si="48"/>
        <v>0</v>
      </c>
      <c r="BJ259" s="14" t="s">
        <v>150</v>
      </c>
      <c r="BK259" s="157">
        <f t="shared" si="49"/>
        <v>55</v>
      </c>
      <c r="BL259" s="14" t="s">
        <v>175</v>
      </c>
      <c r="BM259" s="156" t="s">
        <v>1523</v>
      </c>
    </row>
    <row r="260" spans="1:65" s="2" customFormat="1" ht="24.2" customHeight="1">
      <c r="A260" s="26"/>
      <c r="B260" s="144"/>
      <c r="C260" s="162" t="s">
        <v>650</v>
      </c>
      <c r="D260" s="162" t="s">
        <v>281</v>
      </c>
      <c r="E260" s="163" t="s">
        <v>1524</v>
      </c>
      <c r="F260" s="164" t="s">
        <v>1525</v>
      </c>
      <c r="G260" s="165" t="s">
        <v>303</v>
      </c>
      <c r="H260" s="166">
        <v>6</v>
      </c>
      <c r="I260" s="167">
        <v>6.6</v>
      </c>
      <c r="J260" s="167">
        <f t="shared" si="40"/>
        <v>39.6</v>
      </c>
      <c r="K260" s="168"/>
      <c r="L260" s="169"/>
      <c r="M260" s="170" t="s">
        <v>1</v>
      </c>
      <c r="N260" s="171" t="s">
        <v>42</v>
      </c>
      <c r="O260" s="154">
        <v>0</v>
      </c>
      <c r="P260" s="154">
        <f t="shared" si="41"/>
        <v>0</v>
      </c>
      <c r="Q260" s="154">
        <v>0</v>
      </c>
      <c r="R260" s="154">
        <f t="shared" si="42"/>
        <v>0</v>
      </c>
      <c r="S260" s="154">
        <v>0</v>
      </c>
      <c r="T260" s="155">
        <f t="shared" si="4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6" t="s">
        <v>208</v>
      </c>
      <c r="AT260" s="156" t="s">
        <v>281</v>
      </c>
      <c r="AU260" s="156" t="s">
        <v>150</v>
      </c>
      <c r="AY260" s="14" t="s">
        <v>142</v>
      </c>
      <c r="BE260" s="157">
        <f t="shared" si="44"/>
        <v>0</v>
      </c>
      <c r="BF260" s="157">
        <f t="shared" si="45"/>
        <v>39.6</v>
      </c>
      <c r="BG260" s="157">
        <f t="shared" si="46"/>
        <v>0</v>
      </c>
      <c r="BH260" s="157">
        <f t="shared" si="47"/>
        <v>0</v>
      </c>
      <c r="BI260" s="157">
        <f t="shared" si="48"/>
        <v>0</v>
      </c>
      <c r="BJ260" s="14" t="s">
        <v>150</v>
      </c>
      <c r="BK260" s="157">
        <f t="shared" si="49"/>
        <v>39.6</v>
      </c>
      <c r="BL260" s="14" t="s">
        <v>175</v>
      </c>
      <c r="BM260" s="156" t="s">
        <v>1526</v>
      </c>
    </row>
    <row r="261" spans="1:65" s="2" customFormat="1" ht="33" customHeight="1">
      <c r="A261" s="26"/>
      <c r="B261" s="144"/>
      <c r="C261" s="145" t="s">
        <v>904</v>
      </c>
      <c r="D261" s="145" t="s">
        <v>145</v>
      </c>
      <c r="E261" s="146" t="s">
        <v>1527</v>
      </c>
      <c r="F261" s="147" t="s">
        <v>1528</v>
      </c>
      <c r="G261" s="148" t="s">
        <v>303</v>
      </c>
      <c r="H261" s="149">
        <v>5</v>
      </c>
      <c r="I261" s="150">
        <v>6.05</v>
      </c>
      <c r="J261" s="150">
        <f t="shared" si="40"/>
        <v>30.25</v>
      </c>
      <c r="K261" s="151"/>
      <c r="L261" s="27"/>
      <c r="M261" s="152" t="s">
        <v>1</v>
      </c>
      <c r="N261" s="153" t="s">
        <v>42</v>
      </c>
      <c r="O261" s="154">
        <v>0</v>
      </c>
      <c r="P261" s="154">
        <f t="shared" si="41"/>
        <v>0</v>
      </c>
      <c r="Q261" s="154">
        <v>0</v>
      </c>
      <c r="R261" s="154">
        <f t="shared" si="42"/>
        <v>0</v>
      </c>
      <c r="S261" s="154">
        <v>0</v>
      </c>
      <c r="T261" s="155">
        <f t="shared" si="4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6" t="s">
        <v>175</v>
      </c>
      <c r="AT261" s="156" t="s">
        <v>145</v>
      </c>
      <c r="AU261" s="156" t="s">
        <v>150</v>
      </c>
      <c r="AY261" s="14" t="s">
        <v>142</v>
      </c>
      <c r="BE261" s="157">
        <f t="shared" si="44"/>
        <v>0</v>
      </c>
      <c r="BF261" s="157">
        <f t="shared" si="45"/>
        <v>30.25</v>
      </c>
      <c r="BG261" s="157">
        <f t="shared" si="46"/>
        <v>0</v>
      </c>
      <c r="BH261" s="157">
        <f t="shared" si="47"/>
        <v>0</v>
      </c>
      <c r="BI261" s="157">
        <f t="shared" si="48"/>
        <v>0</v>
      </c>
      <c r="BJ261" s="14" t="s">
        <v>150</v>
      </c>
      <c r="BK261" s="157">
        <f t="shared" si="49"/>
        <v>30.25</v>
      </c>
      <c r="BL261" s="14" t="s">
        <v>175</v>
      </c>
      <c r="BM261" s="156" t="s">
        <v>1529</v>
      </c>
    </row>
    <row r="262" spans="1:65" s="2" customFormat="1" ht="24.2" customHeight="1">
      <c r="A262" s="26"/>
      <c r="B262" s="144"/>
      <c r="C262" s="162" t="s">
        <v>653</v>
      </c>
      <c r="D262" s="162" t="s">
        <v>281</v>
      </c>
      <c r="E262" s="163" t="s">
        <v>1530</v>
      </c>
      <c r="F262" s="164" t="s">
        <v>1531</v>
      </c>
      <c r="G262" s="165" t="s">
        <v>303</v>
      </c>
      <c r="H262" s="166">
        <v>5</v>
      </c>
      <c r="I262" s="167">
        <v>16.5</v>
      </c>
      <c r="J262" s="167">
        <f t="shared" si="40"/>
        <v>82.5</v>
      </c>
      <c r="K262" s="168"/>
      <c r="L262" s="169"/>
      <c r="M262" s="170" t="s">
        <v>1</v>
      </c>
      <c r="N262" s="171" t="s">
        <v>42</v>
      </c>
      <c r="O262" s="154">
        <v>0</v>
      </c>
      <c r="P262" s="154">
        <f t="shared" si="41"/>
        <v>0</v>
      </c>
      <c r="Q262" s="154">
        <v>0</v>
      </c>
      <c r="R262" s="154">
        <f t="shared" si="42"/>
        <v>0</v>
      </c>
      <c r="S262" s="154">
        <v>0</v>
      </c>
      <c r="T262" s="155">
        <f t="shared" si="4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6" t="s">
        <v>208</v>
      </c>
      <c r="AT262" s="156" t="s">
        <v>281</v>
      </c>
      <c r="AU262" s="156" t="s">
        <v>150</v>
      </c>
      <c r="AY262" s="14" t="s">
        <v>142</v>
      </c>
      <c r="BE262" s="157">
        <f t="shared" si="44"/>
        <v>0</v>
      </c>
      <c r="BF262" s="157">
        <f t="shared" si="45"/>
        <v>82.5</v>
      </c>
      <c r="BG262" s="157">
        <f t="shared" si="46"/>
        <v>0</v>
      </c>
      <c r="BH262" s="157">
        <f t="shared" si="47"/>
        <v>0</v>
      </c>
      <c r="BI262" s="157">
        <f t="shared" si="48"/>
        <v>0</v>
      </c>
      <c r="BJ262" s="14" t="s">
        <v>150</v>
      </c>
      <c r="BK262" s="157">
        <f t="shared" si="49"/>
        <v>82.5</v>
      </c>
      <c r="BL262" s="14" t="s">
        <v>175</v>
      </c>
      <c r="BM262" s="156" t="s">
        <v>1532</v>
      </c>
    </row>
    <row r="263" spans="1:65" s="2" customFormat="1" ht="33" customHeight="1">
      <c r="A263" s="26"/>
      <c r="B263" s="144"/>
      <c r="C263" s="145" t="s">
        <v>914</v>
      </c>
      <c r="D263" s="145" t="s">
        <v>145</v>
      </c>
      <c r="E263" s="146" t="s">
        <v>1533</v>
      </c>
      <c r="F263" s="147" t="s">
        <v>1534</v>
      </c>
      <c r="G263" s="148" t="s">
        <v>303</v>
      </c>
      <c r="H263" s="149">
        <v>6</v>
      </c>
      <c r="I263" s="150">
        <v>9.9</v>
      </c>
      <c r="J263" s="150">
        <f t="shared" si="40"/>
        <v>59.4</v>
      </c>
      <c r="K263" s="151"/>
      <c r="L263" s="27"/>
      <c r="M263" s="152" t="s">
        <v>1</v>
      </c>
      <c r="N263" s="153" t="s">
        <v>42</v>
      </c>
      <c r="O263" s="154">
        <v>0</v>
      </c>
      <c r="P263" s="154">
        <f t="shared" si="41"/>
        <v>0</v>
      </c>
      <c r="Q263" s="154">
        <v>0</v>
      </c>
      <c r="R263" s="154">
        <f t="shared" si="42"/>
        <v>0</v>
      </c>
      <c r="S263" s="154">
        <v>0</v>
      </c>
      <c r="T263" s="155">
        <f t="shared" si="4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6" t="s">
        <v>175</v>
      </c>
      <c r="AT263" s="156" t="s">
        <v>145</v>
      </c>
      <c r="AU263" s="156" t="s">
        <v>150</v>
      </c>
      <c r="AY263" s="14" t="s">
        <v>142</v>
      </c>
      <c r="BE263" s="157">
        <f t="shared" si="44"/>
        <v>0</v>
      </c>
      <c r="BF263" s="157">
        <f t="shared" si="45"/>
        <v>59.4</v>
      </c>
      <c r="BG263" s="157">
        <f t="shared" si="46"/>
        <v>0</v>
      </c>
      <c r="BH263" s="157">
        <f t="shared" si="47"/>
        <v>0</v>
      </c>
      <c r="BI263" s="157">
        <f t="shared" si="48"/>
        <v>0</v>
      </c>
      <c r="BJ263" s="14" t="s">
        <v>150</v>
      </c>
      <c r="BK263" s="157">
        <f t="shared" si="49"/>
        <v>59.4</v>
      </c>
      <c r="BL263" s="14" t="s">
        <v>175</v>
      </c>
      <c r="BM263" s="156" t="s">
        <v>1535</v>
      </c>
    </row>
    <row r="264" spans="1:65" s="2" customFormat="1" ht="21.75" customHeight="1">
      <c r="A264" s="26"/>
      <c r="B264" s="144"/>
      <c r="C264" s="162" t="s">
        <v>657</v>
      </c>
      <c r="D264" s="162" t="s">
        <v>281</v>
      </c>
      <c r="E264" s="163" t="s">
        <v>1536</v>
      </c>
      <c r="F264" s="164" t="s">
        <v>1537</v>
      </c>
      <c r="G264" s="165" t="s">
        <v>303</v>
      </c>
      <c r="H264" s="166">
        <v>6</v>
      </c>
      <c r="I264" s="167">
        <v>28.6</v>
      </c>
      <c r="J264" s="167">
        <f t="shared" si="40"/>
        <v>171.6</v>
      </c>
      <c r="K264" s="168"/>
      <c r="L264" s="169"/>
      <c r="M264" s="170" t="s">
        <v>1</v>
      </c>
      <c r="N264" s="171" t="s">
        <v>42</v>
      </c>
      <c r="O264" s="154">
        <v>0</v>
      </c>
      <c r="P264" s="154">
        <f t="shared" si="41"/>
        <v>0</v>
      </c>
      <c r="Q264" s="154">
        <v>0</v>
      </c>
      <c r="R264" s="154">
        <f t="shared" si="42"/>
        <v>0</v>
      </c>
      <c r="S264" s="154">
        <v>0</v>
      </c>
      <c r="T264" s="155">
        <f t="shared" si="4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6" t="s">
        <v>208</v>
      </c>
      <c r="AT264" s="156" t="s">
        <v>281</v>
      </c>
      <c r="AU264" s="156" t="s">
        <v>150</v>
      </c>
      <c r="AY264" s="14" t="s">
        <v>142</v>
      </c>
      <c r="BE264" s="157">
        <f t="shared" si="44"/>
        <v>0</v>
      </c>
      <c r="BF264" s="157">
        <f t="shared" si="45"/>
        <v>171.6</v>
      </c>
      <c r="BG264" s="157">
        <f t="shared" si="46"/>
        <v>0</v>
      </c>
      <c r="BH264" s="157">
        <f t="shared" si="47"/>
        <v>0</v>
      </c>
      <c r="BI264" s="157">
        <f t="shared" si="48"/>
        <v>0</v>
      </c>
      <c r="BJ264" s="14" t="s">
        <v>150</v>
      </c>
      <c r="BK264" s="157">
        <f t="shared" si="49"/>
        <v>171.6</v>
      </c>
      <c r="BL264" s="14" t="s">
        <v>175</v>
      </c>
      <c r="BM264" s="156" t="s">
        <v>1538</v>
      </c>
    </row>
    <row r="265" spans="1:65" s="2" customFormat="1" ht="24.2" customHeight="1">
      <c r="A265" s="26"/>
      <c r="B265" s="144"/>
      <c r="C265" s="145" t="s">
        <v>834</v>
      </c>
      <c r="D265" s="145" t="s">
        <v>145</v>
      </c>
      <c r="E265" s="146" t="s">
        <v>1539</v>
      </c>
      <c r="F265" s="147" t="s">
        <v>1540</v>
      </c>
      <c r="G265" s="148" t="s">
        <v>303</v>
      </c>
      <c r="H265" s="149">
        <v>1</v>
      </c>
      <c r="I265" s="150">
        <v>6.6</v>
      </c>
      <c r="J265" s="150">
        <f t="shared" si="40"/>
        <v>6.6</v>
      </c>
      <c r="K265" s="151"/>
      <c r="L265" s="27"/>
      <c r="M265" s="152" t="s">
        <v>1</v>
      </c>
      <c r="N265" s="153" t="s">
        <v>42</v>
      </c>
      <c r="O265" s="154">
        <v>0</v>
      </c>
      <c r="P265" s="154">
        <f t="shared" si="41"/>
        <v>0</v>
      </c>
      <c r="Q265" s="154">
        <v>0</v>
      </c>
      <c r="R265" s="154">
        <f t="shared" si="42"/>
        <v>0</v>
      </c>
      <c r="S265" s="154">
        <v>0</v>
      </c>
      <c r="T265" s="155">
        <f t="shared" si="4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6" t="s">
        <v>175</v>
      </c>
      <c r="AT265" s="156" t="s">
        <v>145</v>
      </c>
      <c r="AU265" s="156" t="s">
        <v>150</v>
      </c>
      <c r="AY265" s="14" t="s">
        <v>142</v>
      </c>
      <c r="BE265" s="157">
        <f t="shared" si="44"/>
        <v>0</v>
      </c>
      <c r="BF265" s="157">
        <f t="shared" si="45"/>
        <v>6.6</v>
      </c>
      <c r="BG265" s="157">
        <f t="shared" si="46"/>
        <v>0</v>
      </c>
      <c r="BH265" s="157">
        <f t="shared" si="47"/>
        <v>0</v>
      </c>
      <c r="BI265" s="157">
        <f t="shared" si="48"/>
        <v>0</v>
      </c>
      <c r="BJ265" s="14" t="s">
        <v>150</v>
      </c>
      <c r="BK265" s="157">
        <f t="shared" si="49"/>
        <v>6.6</v>
      </c>
      <c r="BL265" s="14" t="s">
        <v>175</v>
      </c>
      <c r="BM265" s="156" t="s">
        <v>1541</v>
      </c>
    </row>
    <row r="266" spans="1:65" s="2" customFormat="1" ht="33" customHeight="1">
      <c r="A266" s="26"/>
      <c r="B266" s="144"/>
      <c r="C266" s="162" t="s">
        <v>658</v>
      </c>
      <c r="D266" s="162" t="s">
        <v>281</v>
      </c>
      <c r="E266" s="163" t="s">
        <v>1542</v>
      </c>
      <c r="F266" s="164" t="s">
        <v>1543</v>
      </c>
      <c r="G266" s="165" t="s">
        <v>303</v>
      </c>
      <c r="H266" s="166">
        <v>1</v>
      </c>
      <c r="I266" s="167">
        <v>15.4</v>
      </c>
      <c r="J266" s="167">
        <f t="shared" si="40"/>
        <v>15.4</v>
      </c>
      <c r="K266" s="168"/>
      <c r="L266" s="169"/>
      <c r="M266" s="178" t="s">
        <v>1</v>
      </c>
      <c r="N266" s="179" t="s">
        <v>42</v>
      </c>
      <c r="O266" s="160">
        <v>0</v>
      </c>
      <c r="P266" s="160">
        <f t="shared" si="41"/>
        <v>0</v>
      </c>
      <c r="Q266" s="160">
        <v>0</v>
      </c>
      <c r="R266" s="160">
        <f t="shared" si="42"/>
        <v>0</v>
      </c>
      <c r="S266" s="160">
        <v>0</v>
      </c>
      <c r="T266" s="161">
        <f t="shared" si="4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6" t="s">
        <v>208</v>
      </c>
      <c r="AT266" s="156" t="s">
        <v>281</v>
      </c>
      <c r="AU266" s="156" t="s">
        <v>150</v>
      </c>
      <c r="AY266" s="14" t="s">
        <v>142</v>
      </c>
      <c r="BE266" s="157">
        <f t="shared" si="44"/>
        <v>0</v>
      </c>
      <c r="BF266" s="157">
        <f t="shared" si="45"/>
        <v>15.4</v>
      </c>
      <c r="BG266" s="157">
        <f t="shared" si="46"/>
        <v>0</v>
      </c>
      <c r="BH266" s="157">
        <f t="shared" si="47"/>
        <v>0</v>
      </c>
      <c r="BI266" s="157">
        <f t="shared" si="48"/>
        <v>0</v>
      </c>
      <c r="BJ266" s="14" t="s">
        <v>150</v>
      </c>
      <c r="BK266" s="157">
        <f t="shared" si="49"/>
        <v>15.4</v>
      </c>
      <c r="BL266" s="14" t="s">
        <v>175</v>
      </c>
      <c r="BM266" s="156" t="s">
        <v>1544</v>
      </c>
    </row>
    <row r="267" spans="1:65" s="2" customFormat="1" ht="6.95" customHeight="1">
      <c r="A267" s="26"/>
      <c r="B267" s="44"/>
      <c r="C267" s="45"/>
      <c r="D267" s="45"/>
      <c r="E267" s="45"/>
      <c r="F267" s="45"/>
      <c r="G267" s="45"/>
      <c r="H267" s="45"/>
      <c r="I267" s="45"/>
      <c r="J267" s="45"/>
      <c r="K267" s="45"/>
      <c r="L267" s="27"/>
      <c r="M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</row>
  </sheetData>
  <autoFilter ref="C122:K266"/>
  <mergeCells count="8"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2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0"/>
    </row>
    <row r="2" spans="1:46" s="1" customFormat="1" ht="36.950000000000003" customHeight="1">
      <c r="L2" s="204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4" t="s">
        <v>106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customHeight="1">
      <c r="B4" s="17"/>
      <c r="D4" s="18" t="s">
        <v>113</v>
      </c>
      <c r="L4" s="17"/>
      <c r="M4" s="91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26.25" customHeight="1">
      <c r="B7" s="17"/>
      <c r="E7" s="217" t="str">
        <f>'Rekapitulácia stavby'!K6</f>
        <v>Rekonštrukcia budovy bývalej kláštornej školy na detské jasle v obci Bojná</v>
      </c>
      <c r="F7" s="218"/>
      <c r="G7" s="218"/>
      <c r="H7" s="218"/>
      <c r="L7" s="17"/>
    </row>
    <row r="8" spans="1:46" s="2" customFormat="1" ht="12" customHeight="1">
      <c r="A8" s="26"/>
      <c r="B8" s="27"/>
      <c r="C8" s="26"/>
      <c r="D8" s="23" t="s">
        <v>114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4" t="s">
        <v>1545</v>
      </c>
      <c r="F9" s="219"/>
      <c r="G9" s="219"/>
      <c r="H9" s="21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2. 3. 2023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31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25</v>
      </c>
      <c r="J21" s="21" t="str">
        <f>IF('Rekapitulácia stavby'!AN17="","",'Rekapitulácia stavby'!AN17)</f>
        <v/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0" t="s">
        <v>1</v>
      </c>
      <c r="F27" s="190"/>
      <c r="G27" s="190"/>
      <c r="H27" s="19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36</v>
      </c>
      <c r="E30" s="26"/>
      <c r="F30" s="26"/>
      <c r="G30" s="26"/>
      <c r="H30" s="26"/>
      <c r="I30" s="26"/>
      <c r="J30" s="68">
        <f>ROUND(J122, 2)</f>
        <v>30377.19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6" t="s">
        <v>40</v>
      </c>
      <c r="E33" s="32" t="s">
        <v>41</v>
      </c>
      <c r="F33" s="97">
        <f>ROUND((SUM(BE122:BE291)),  2)</f>
        <v>0</v>
      </c>
      <c r="G33" s="98"/>
      <c r="H33" s="98"/>
      <c r="I33" s="99">
        <v>0.2</v>
      </c>
      <c r="J33" s="97">
        <f>ROUND(((SUM(BE122:BE291))*I33),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32" t="s">
        <v>42</v>
      </c>
      <c r="F34" s="100">
        <f>ROUND((SUM(BF122:BF291)),  2)</f>
        <v>30377.19</v>
      </c>
      <c r="G34" s="26"/>
      <c r="H34" s="26"/>
      <c r="I34" s="101">
        <v>0.2</v>
      </c>
      <c r="J34" s="100">
        <f>ROUND(((SUM(BF122:BF291))*I34),  2)</f>
        <v>6075.44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100">
        <f>ROUND((SUM(BG122:BG291)),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100">
        <f>ROUND((SUM(BH122:BH291)),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32" t="s">
        <v>45</v>
      </c>
      <c r="F37" s="97">
        <f>ROUND((SUM(BI122:BI291)),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46</v>
      </c>
      <c r="E39" s="57"/>
      <c r="F39" s="57"/>
      <c r="G39" s="104" t="s">
        <v>47</v>
      </c>
      <c r="H39" s="105" t="s">
        <v>48</v>
      </c>
      <c r="I39" s="57"/>
      <c r="J39" s="106">
        <f>SUM(J30:J37)</f>
        <v>36452.629999999997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9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42" t="s">
        <v>51</v>
      </c>
      <c r="E61" s="29"/>
      <c r="F61" s="108" t="s">
        <v>52</v>
      </c>
      <c r="G61" s="42" t="s">
        <v>51</v>
      </c>
      <c r="H61" s="29"/>
      <c r="I61" s="29"/>
      <c r="J61" s="109" t="s">
        <v>52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40" t="s">
        <v>53</v>
      </c>
      <c r="E65" s="43"/>
      <c r="F65" s="43"/>
      <c r="G65" s="40" t="s">
        <v>54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42" t="s">
        <v>51</v>
      </c>
      <c r="E76" s="29"/>
      <c r="F76" s="108" t="s">
        <v>52</v>
      </c>
      <c r="G76" s="42" t="s">
        <v>51</v>
      </c>
      <c r="H76" s="29"/>
      <c r="I76" s="29"/>
      <c r="J76" s="109" t="s">
        <v>52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hidden="1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116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hidden="1" customHeight="1">
      <c r="A85" s="26"/>
      <c r="B85" s="27"/>
      <c r="C85" s="26"/>
      <c r="D85" s="26"/>
      <c r="E85" s="217" t="str">
        <f>E7</f>
        <v>Rekonštrukcia budovy bývalej kláštornej školy na detské jasle v obci Bojná</v>
      </c>
      <c r="F85" s="218"/>
      <c r="G85" s="218"/>
      <c r="H85" s="218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114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84" t="str">
        <f>E9</f>
        <v>so07 - 07 - Elektroinštalácia</v>
      </c>
      <c r="F87" s="219"/>
      <c r="G87" s="219"/>
      <c r="H87" s="21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>Bojná</v>
      </c>
      <c r="G89" s="26"/>
      <c r="H89" s="26"/>
      <c r="I89" s="23" t="s">
        <v>19</v>
      </c>
      <c r="J89" s="52" t="str">
        <f>IF(J12="","",J12)</f>
        <v>2. 3. 2023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Obec Bojná</v>
      </c>
      <c r="G91" s="26"/>
      <c r="H91" s="26"/>
      <c r="I91" s="23" t="s">
        <v>31</v>
      </c>
      <c r="J91" s="24" t="str">
        <f>E21</f>
        <v xml:space="preserve"> 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AB-STAV, s.r.o. Malý Cetín</v>
      </c>
      <c r="G92" s="26"/>
      <c r="H92" s="26"/>
      <c r="I92" s="23" t="s">
        <v>33</v>
      </c>
      <c r="J92" s="24" t="str">
        <f>E24</f>
        <v>Miroslav Čech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10" t="s">
        <v>117</v>
      </c>
      <c r="D94" s="102"/>
      <c r="E94" s="102"/>
      <c r="F94" s="102"/>
      <c r="G94" s="102"/>
      <c r="H94" s="102"/>
      <c r="I94" s="102"/>
      <c r="J94" s="111" t="s">
        <v>118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12" t="s">
        <v>119</v>
      </c>
      <c r="D96" s="26"/>
      <c r="E96" s="26"/>
      <c r="F96" s="26"/>
      <c r="G96" s="26"/>
      <c r="H96" s="26"/>
      <c r="I96" s="26"/>
      <c r="J96" s="68">
        <f>J122</f>
        <v>30377.190000000002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120</v>
      </c>
    </row>
    <row r="97" spans="1:31" s="9" customFormat="1" ht="24.95" hidden="1" customHeight="1">
      <c r="B97" s="113"/>
      <c r="D97" s="114" t="s">
        <v>1263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hidden="1" customHeight="1">
      <c r="B98" s="117"/>
      <c r="D98" s="118" t="s">
        <v>1546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9" customFormat="1" ht="24.95" hidden="1" customHeight="1">
      <c r="B99" s="113"/>
      <c r="D99" s="114" t="s">
        <v>1110</v>
      </c>
      <c r="E99" s="115"/>
      <c r="F99" s="115"/>
      <c r="G99" s="115"/>
      <c r="H99" s="115"/>
      <c r="I99" s="115"/>
      <c r="J99" s="116">
        <f>J139</f>
        <v>30377.190000000002</v>
      </c>
      <c r="L99" s="113"/>
    </row>
    <row r="100" spans="1:31" s="10" customFormat="1" ht="19.899999999999999" hidden="1" customHeight="1">
      <c r="B100" s="117"/>
      <c r="D100" s="118" t="s">
        <v>1547</v>
      </c>
      <c r="E100" s="119"/>
      <c r="F100" s="119"/>
      <c r="G100" s="119"/>
      <c r="H100" s="119"/>
      <c r="I100" s="119"/>
      <c r="J100" s="120">
        <f>J140</f>
        <v>24427.940000000002</v>
      </c>
      <c r="L100" s="117"/>
    </row>
    <row r="101" spans="1:31" s="10" customFormat="1" ht="19.899999999999999" hidden="1" customHeight="1">
      <c r="B101" s="117"/>
      <c r="D101" s="118" t="s">
        <v>1548</v>
      </c>
      <c r="E101" s="119"/>
      <c r="F101" s="119"/>
      <c r="G101" s="119"/>
      <c r="H101" s="119"/>
      <c r="I101" s="119"/>
      <c r="J101" s="120">
        <f>J238</f>
        <v>938.6</v>
      </c>
      <c r="L101" s="117"/>
    </row>
    <row r="102" spans="1:31" s="10" customFormat="1" ht="19.899999999999999" hidden="1" customHeight="1">
      <c r="B102" s="117"/>
      <c r="D102" s="118" t="s">
        <v>1549</v>
      </c>
      <c r="E102" s="119"/>
      <c r="F102" s="119"/>
      <c r="G102" s="119"/>
      <c r="H102" s="119"/>
      <c r="I102" s="119"/>
      <c r="J102" s="120">
        <f>J244</f>
        <v>5010.6500000000005</v>
      </c>
      <c r="L102" s="117"/>
    </row>
    <row r="103" spans="1:31" s="2" customFormat="1" ht="21.75" hidden="1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hidden="1" customHeight="1">
      <c r="A104" s="26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ht="11.25" hidden="1"/>
    <row r="106" spans="1:31" ht="11.25" hidden="1"/>
    <row r="107" spans="1:31" ht="11.25" hidden="1"/>
    <row r="108" spans="1:31" s="2" customFormat="1" ht="6.95" customHeight="1">
      <c r="A108" s="26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4.95" customHeight="1">
      <c r="A109" s="26"/>
      <c r="B109" s="27"/>
      <c r="C109" s="18" t="s">
        <v>128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6.25" customHeight="1">
      <c r="A112" s="26"/>
      <c r="B112" s="27"/>
      <c r="C112" s="26"/>
      <c r="D112" s="26"/>
      <c r="E112" s="217" t="str">
        <f>E7</f>
        <v>Rekonštrukcia budovy bývalej kláštornej školy na detské jasle v obci Bojná</v>
      </c>
      <c r="F112" s="218"/>
      <c r="G112" s="218"/>
      <c r="H112" s="218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114</v>
      </c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184" t="str">
        <f>E9</f>
        <v>so07 - 07 - Elektroinštalácia</v>
      </c>
      <c r="F114" s="219"/>
      <c r="G114" s="219"/>
      <c r="H114" s="219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17</v>
      </c>
      <c r="D116" s="26"/>
      <c r="E116" s="26"/>
      <c r="F116" s="21" t="str">
        <f>F12</f>
        <v>Bojná</v>
      </c>
      <c r="G116" s="26"/>
      <c r="H116" s="26"/>
      <c r="I116" s="23" t="s">
        <v>19</v>
      </c>
      <c r="J116" s="52" t="str">
        <f>IF(J12="","",J12)</f>
        <v>2. 3. 2023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21</v>
      </c>
      <c r="D118" s="26"/>
      <c r="E118" s="26"/>
      <c r="F118" s="21" t="str">
        <f>E15</f>
        <v>Obec Bojná</v>
      </c>
      <c r="G118" s="26"/>
      <c r="H118" s="26"/>
      <c r="I118" s="23" t="s">
        <v>31</v>
      </c>
      <c r="J118" s="24" t="str">
        <f>E21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26</v>
      </c>
      <c r="D119" s="26"/>
      <c r="E119" s="26"/>
      <c r="F119" s="21" t="str">
        <f>IF(E18="","",E18)</f>
        <v>AB-STAV, s.r.o. Malý Cetín</v>
      </c>
      <c r="G119" s="26"/>
      <c r="H119" s="26"/>
      <c r="I119" s="23" t="s">
        <v>33</v>
      </c>
      <c r="J119" s="24" t="str">
        <f>E24</f>
        <v>Miroslav Čech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21"/>
      <c r="B121" s="122"/>
      <c r="C121" s="123" t="s">
        <v>129</v>
      </c>
      <c r="D121" s="124" t="s">
        <v>61</v>
      </c>
      <c r="E121" s="124" t="s">
        <v>57</v>
      </c>
      <c r="F121" s="124" t="s">
        <v>58</v>
      </c>
      <c r="G121" s="124" t="s">
        <v>130</v>
      </c>
      <c r="H121" s="124" t="s">
        <v>131</v>
      </c>
      <c r="I121" s="124" t="s">
        <v>132</v>
      </c>
      <c r="J121" s="125" t="s">
        <v>118</v>
      </c>
      <c r="K121" s="126" t="s">
        <v>133</v>
      </c>
      <c r="L121" s="127"/>
      <c r="M121" s="59" t="s">
        <v>1</v>
      </c>
      <c r="N121" s="60" t="s">
        <v>40</v>
      </c>
      <c r="O121" s="60" t="s">
        <v>134</v>
      </c>
      <c r="P121" s="60" t="s">
        <v>135</v>
      </c>
      <c r="Q121" s="60" t="s">
        <v>136</v>
      </c>
      <c r="R121" s="60" t="s">
        <v>137</v>
      </c>
      <c r="S121" s="60" t="s">
        <v>138</v>
      </c>
      <c r="T121" s="61" t="s">
        <v>139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65" s="2" customFormat="1" ht="22.9" customHeight="1">
      <c r="A122" s="26"/>
      <c r="B122" s="27"/>
      <c r="C122" s="66" t="s">
        <v>119</v>
      </c>
      <c r="D122" s="26"/>
      <c r="E122" s="26"/>
      <c r="F122" s="26"/>
      <c r="G122" s="26"/>
      <c r="H122" s="26"/>
      <c r="I122" s="26"/>
      <c r="J122" s="128">
        <f>BK122</f>
        <v>30377.190000000002</v>
      </c>
      <c r="K122" s="26"/>
      <c r="L122" s="27"/>
      <c r="M122" s="62"/>
      <c r="N122" s="53"/>
      <c r="O122" s="63"/>
      <c r="P122" s="129">
        <f>P123+P139</f>
        <v>44.72</v>
      </c>
      <c r="Q122" s="63"/>
      <c r="R122" s="129">
        <f>R123+R139</f>
        <v>0</v>
      </c>
      <c r="S122" s="63"/>
      <c r="T122" s="130">
        <f>T123+T139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75</v>
      </c>
      <c r="AU122" s="14" t="s">
        <v>120</v>
      </c>
      <c r="BK122" s="131">
        <f>BK123+BK139</f>
        <v>30377.190000000002</v>
      </c>
    </row>
    <row r="123" spans="1:65" s="12" customFormat="1" ht="25.9" customHeight="1">
      <c r="B123" s="132"/>
      <c r="D123" s="133" t="s">
        <v>75</v>
      </c>
      <c r="E123" s="134" t="s">
        <v>188</v>
      </c>
      <c r="F123" s="134" t="s">
        <v>1267</v>
      </c>
      <c r="J123" s="135">
        <f>BK123</f>
        <v>0</v>
      </c>
      <c r="L123" s="132"/>
      <c r="M123" s="136"/>
      <c r="N123" s="137"/>
      <c r="O123" s="137"/>
      <c r="P123" s="138">
        <f>P124</f>
        <v>0</v>
      </c>
      <c r="Q123" s="137"/>
      <c r="R123" s="138">
        <f>R124</f>
        <v>0</v>
      </c>
      <c r="S123" s="137"/>
      <c r="T123" s="139">
        <f>T124</f>
        <v>0</v>
      </c>
      <c r="AR123" s="133" t="s">
        <v>150</v>
      </c>
      <c r="AT123" s="140" t="s">
        <v>75</v>
      </c>
      <c r="AU123" s="140" t="s">
        <v>76</v>
      </c>
      <c r="AY123" s="133" t="s">
        <v>142</v>
      </c>
      <c r="BK123" s="141">
        <f>BK124</f>
        <v>0</v>
      </c>
    </row>
    <row r="124" spans="1:65" s="12" customFormat="1" ht="22.9" customHeight="1">
      <c r="B124" s="132"/>
      <c r="D124" s="133" t="s">
        <v>75</v>
      </c>
      <c r="E124" s="142" t="s">
        <v>832</v>
      </c>
      <c r="F124" s="142" t="s">
        <v>1550</v>
      </c>
      <c r="J124" s="143">
        <f>BK124</f>
        <v>0</v>
      </c>
      <c r="L124" s="132"/>
      <c r="M124" s="136"/>
      <c r="N124" s="137"/>
      <c r="O124" s="137"/>
      <c r="P124" s="138">
        <f>SUM(P125:P138)</f>
        <v>0</v>
      </c>
      <c r="Q124" s="137"/>
      <c r="R124" s="138">
        <f>SUM(R125:R138)</f>
        <v>0</v>
      </c>
      <c r="S124" s="137"/>
      <c r="T124" s="139">
        <f>SUM(T125:T138)</f>
        <v>0</v>
      </c>
      <c r="AR124" s="133" t="s">
        <v>150</v>
      </c>
      <c r="AT124" s="140" t="s">
        <v>75</v>
      </c>
      <c r="AU124" s="140" t="s">
        <v>84</v>
      </c>
      <c r="AY124" s="133" t="s">
        <v>142</v>
      </c>
      <c r="BK124" s="141">
        <f>SUM(BK125:BK138)</f>
        <v>0</v>
      </c>
    </row>
    <row r="125" spans="1:65" s="2" customFormat="1" ht="24.2" customHeight="1">
      <c r="A125" s="26"/>
      <c r="B125" s="144"/>
      <c r="C125" s="145" t="s">
        <v>84</v>
      </c>
      <c r="D125" s="145" t="s">
        <v>145</v>
      </c>
      <c r="E125" s="146" t="s">
        <v>1551</v>
      </c>
      <c r="F125" s="147" t="s">
        <v>1552</v>
      </c>
      <c r="G125" s="148" t="s">
        <v>303</v>
      </c>
      <c r="H125" s="149">
        <v>1</v>
      </c>
      <c r="I125" s="150">
        <v>216.48</v>
      </c>
      <c r="J125" s="150">
        <f t="shared" ref="J125:J138" si="0">ROUND(I125*H125,2)</f>
        <v>216.48</v>
      </c>
      <c r="K125" s="151"/>
      <c r="L125" s="27"/>
      <c r="M125" s="152" t="s">
        <v>1</v>
      </c>
      <c r="N125" s="153" t="s">
        <v>42</v>
      </c>
      <c r="O125" s="154">
        <v>0</v>
      </c>
      <c r="P125" s="154">
        <f t="shared" ref="P125:P138" si="1">O125*H125</f>
        <v>0</v>
      </c>
      <c r="Q125" s="154">
        <v>0</v>
      </c>
      <c r="R125" s="154">
        <f t="shared" ref="R125:R138" si="2">Q125*H125</f>
        <v>0</v>
      </c>
      <c r="S125" s="154">
        <v>0</v>
      </c>
      <c r="T125" s="155">
        <f t="shared" ref="T125:T138" si="3"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6" t="s">
        <v>175</v>
      </c>
      <c r="AT125" s="156" t="s">
        <v>145</v>
      </c>
      <c r="AU125" s="156" t="s">
        <v>150</v>
      </c>
      <c r="AY125" s="14" t="s">
        <v>142</v>
      </c>
      <c r="BE125" s="157">
        <f t="shared" ref="BE125:BE138" si="4">IF(N125="základná",J125,0)</f>
        <v>0</v>
      </c>
      <c r="BF125" s="157">
        <f t="shared" ref="BF125:BF138" si="5">IF(N125="znížená",J125,0)</f>
        <v>216.48</v>
      </c>
      <c r="BG125" s="157">
        <f t="shared" ref="BG125:BG138" si="6">IF(N125="zákl. prenesená",J125,0)</f>
        <v>0</v>
      </c>
      <c r="BH125" s="157">
        <f t="shared" ref="BH125:BH138" si="7">IF(N125="zníž. prenesená",J125,0)</f>
        <v>0</v>
      </c>
      <c r="BI125" s="157">
        <f t="shared" ref="BI125:BI138" si="8">IF(N125="nulová",J125,0)</f>
        <v>0</v>
      </c>
      <c r="BJ125" s="14" t="s">
        <v>150</v>
      </c>
      <c r="BK125" s="157">
        <f t="shared" ref="BK125:BK138" si="9">ROUND(I125*H125,2)</f>
        <v>216.48</v>
      </c>
      <c r="BL125" s="14" t="s">
        <v>175</v>
      </c>
      <c r="BM125" s="156" t="s">
        <v>150</v>
      </c>
    </row>
    <row r="126" spans="1:65" s="2" customFormat="1" ht="24.2" customHeight="1">
      <c r="A126" s="26"/>
      <c r="B126" s="144"/>
      <c r="C126" s="145" t="s">
        <v>519</v>
      </c>
      <c r="D126" s="176" t="s">
        <v>145</v>
      </c>
      <c r="E126" s="146" t="s">
        <v>1551</v>
      </c>
      <c r="F126" s="147" t="s">
        <v>1552</v>
      </c>
      <c r="G126" s="148" t="s">
        <v>303</v>
      </c>
      <c r="H126" s="149">
        <v>-1</v>
      </c>
      <c r="I126" s="150">
        <v>216.48</v>
      </c>
      <c r="J126" s="150">
        <f t="shared" si="0"/>
        <v>-216.48</v>
      </c>
      <c r="K126" s="151"/>
      <c r="L126" s="27"/>
      <c r="M126" s="152" t="s">
        <v>1</v>
      </c>
      <c r="N126" s="153" t="s">
        <v>42</v>
      </c>
      <c r="O126" s="154">
        <v>0</v>
      </c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6" t="s">
        <v>175</v>
      </c>
      <c r="AT126" s="156" t="s">
        <v>145</v>
      </c>
      <c r="AU126" s="156" t="s">
        <v>150</v>
      </c>
      <c r="AY126" s="14" t="s">
        <v>142</v>
      </c>
      <c r="BE126" s="157">
        <f t="shared" si="4"/>
        <v>0</v>
      </c>
      <c r="BF126" s="157">
        <f t="shared" si="5"/>
        <v>-216.48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4" t="s">
        <v>150</v>
      </c>
      <c r="BK126" s="157">
        <f t="shared" si="9"/>
        <v>-216.48</v>
      </c>
      <c r="BL126" s="14" t="s">
        <v>175</v>
      </c>
      <c r="BM126" s="156" t="s">
        <v>1553</v>
      </c>
    </row>
    <row r="127" spans="1:65" s="2" customFormat="1" ht="37.9" customHeight="1">
      <c r="A127" s="26"/>
      <c r="B127" s="144"/>
      <c r="C127" s="162" t="s">
        <v>150</v>
      </c>
      <c r="D127" s="162" t="s">
        <v>281</v>
      </c>
      <c r="E127" s="163" t="s">
        <v>1554</v>
      </c>
      <c r="F127" s="164" t="s">
        <v>1555</v>
      </c>
      <c r="G127" s="165" t="s">
        <v>303</v>
      </c>
      <c r="H127" s="166">
        <v>1</v>
      </c>
      <c r="I127" s="167">
        <v>1807.57</v>
      </c>
      <c r="J127" s="167">
        <f t="shared" si="0"/>
        <v>1807.57</v>
      </c>
      <c r="K127" s="168"/>
      <c r="L127" s="169"/>
      <c r="M127" s="170" t="s">
        <v>1</v>
      </c>
      <c r="N127" s="171" t="s">
        <v>42</v>
      </c>
      <c r="O127" s="154">
        <v>0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208</v>
      </c>
      <c r="AT127" s="156" t="s">
        <v>281</v>
      </c>
      <c r="AU127" s="156" t="s">
        <v>150</v>
      </c>
      <c r="AY127" s="14" t="s">
        <v>142</v>
      </c>
      <c r="BE127" s="157">
        <f t="shared" si="4"/>
        <v>0</v>
      </c>
      <c r="BF127" s="157">
        <f t="shared" si="5"/>
        <v>1807.57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4" t="s">
        <v>150</v>
      </c>
      <c r="BK127" s="157">
        <f t="shared" si="9"/>
        <v>1807.57</v>
      </c>
      <c r="BL127" s="14" t="s">
        <v>175</v>
      </c>
      <c r="BM127" s="156" t="s">
        <v>149</v>
      </c>
    </row>
    <row r="128" spans="1:65" s="2" customFormat="1" ht="37.9" customHeight="1">
      <c r="A128" s="26"/>
      <c r="B128" s="144"/>
      <c r="C128" s="162" t="s">
        <v>525</v>
      </c>
      <c r="D128" s="177" t="s">
        <v>281</v>
      </c>
      <c r="E128" s="163" t="s">
        <v>1554</v>
      </c>
      <c r="F128" s="164" t="s">
        <v>1555</v>
      </c>
      <c r="G128" s="165" t="s">
        <v>303</v>
      </c>
      <c r="H128" s="166">
        <v>-1</v>
      </c>
      <c r="I128" s="167">
        <v>1807.57</v>
      </c>
      <c r="J128" s="167">
        <f t="shared" si="0"/>
        <v>-1807.57</v>
      </c>
      <c r="K128" s="168"/>
      <c r="L128" s="169"/>
      <c r="M128" s="170" t="s">
        <v>1</v>
      </c>
      <c r="N128" s="171" t="s">
        <v>42</v>
      </c>
      <c r="O128" s="154">
        <v>0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208</v>
      </c>
      <c r="AT128" s="156" t="s">
        <v>281</v>
      </c>
      <c r="AU128" s="156" t="s">
        <v>150</v>
      </c>
      <c r="AY128" s="14" t="s">
        <v>142</v>
      </c>
      <c r="BE128" s="157">
        <f t="shared" si="4"/>
        <v>0</v>
      </c>
      <c r="BF128" s="157">
        <f t="shared" si="5"/>
        <v>-1807.57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4" t="s">
        <v>150</v>
      </c>
      <c r="BK128" s="157">
        <f t="shared" si="9"/>
        <v>-1807.57</v>
      </c>
      <c r="BL128" s="14" t="s">
        <v>175</v>
      </c>
      <c r="BM128" s="156" t="s">
        <v>1556</v>
      </c>
    </row>
    <row r="129" spans="1:65" s="2" customFormat="1" ht="16.5" customHeight="1">
      <c r="A129" s="26"/>
      <c r="B129" s="144"/>
      <c r="C129" s="145" t="s">
        <v>154</v>
      </c>
      <c r="D129" s="145" t="s">
        <v>145</v>
      </c>
      <c r="E129" s="146" t="s">
        <v>1557</v>
      </c>
      <c r="F129" s="147" t="s">
        <v>1558</v>
      </c>
      <c r="G129" s="148" t="s">
        <v>303</v>
      </c>
      <c r="H129" s="149">
        <v>4</v>
      </c>
      <c r="I129" s="150">
        <v>65.8</v>
      </c>
      <c r="J129" s="150">
        <f t="shared" si="0"/>
        <v>263.2</v>
      </c>
      <c r="K129" s="151"/>
      <c r="L129" s="27"/>
      <c r="M129" s="152" t="s">
        <v>1</v>
      </c>
      <c r="N129" s="153" t="s">
        <v>42</v>
      </c>
      <c r="O129" s="154">
        <v>0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175</v>
      </c>
      <c r="AT129" s="156" t="s">
        <v>145</v>
      </c>
      <c r="AU129" s="156" t="s">
        <v>150</v>
      </c>
      <c r="AY129" s="14" t="s">
        <v>142</v>
      </c>
      <c r="BE129" s="157">
        <f t="shared" si="4"/>
        <v>0</v>
      </c>
      <c r="BF129" s="157">
        <f t="shared" si="5"/>
        <v>263.2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150</v>
      </c>
      <c r="BK129" s="157">
        <f t="shared" si="9"/>
        <v>263.2</v>
      </c>
      <c r="BL129" s="14" t="s">
        <v>175</v>
      </c>
      <c r="BM129" s="156" t="s">
        <v>157</v>
      </c>
    </row>
    <row r="130" spans="1:65" s="2" customFormat="1" ht="16.5" customHeight="1">
      <c r="A130" s="26"/>
      <c r="B130" s="144"/>
      <c r="C130" s="145" t="s">
        <v>529</v>
      </c>
      <c r="D130" s="176" t="s">
        <v>145</v>
      </c>
      <c r="E130" s="146" t="s">
        <v>1557</v>
      </c>
      <c r="F130" s="147" t="s">
        <v>1558</v>
      </c>
      <c r="G130" s="148" t="s">
        <v>303</v>
      </c>
      <c r="H130" s="149">
        <v>-4</v>
      </c>
      <c r="I130" s="150">
        <v>65.8</v>
      </c>
      <c r="J130" s="150">
        <f t="shared" si="0"/>
        <v>-263.2</v>
      </c>
      <c r="K130" s="151"/>
      <c r="L130" s="27"/>
      <c r="M130" s="152" t="s">
        <v>1</v>
      </c>
      <c r="N130" s="153" t="s">
        <v>42</v>
      </c>
      <c r="O130" s="154">
        <v>0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175</v>
      </c>
      <c r="AT130" s="156" t="s">
        <v>145</v>
      </c>
      <c r="AU130" s="156" t="s">
        <v>150</v>
      </c>
      <c r="AY130" s="14" t="s">
        <v>142</v>
      </c>
      <c r="BE130" s="157">
        <f t="shared" si="4"/>
        <v>0</v>
      </c>
      <c r="BF130" s="157">
        <f t="shared" si="5"/>
        <v>-263.2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4" t="s">
        <v>150</v>
      </c>
      <c r="BK130" s="157">
        <f t="shared" si="9"/>
        <v>-263.2</v>
      </c>
      <c r="BL130" s="14" t="s">
        <v>175</v>
      </c>
      <c r="BM130" s="156" t="s">
        <v>1559</v>
      </c>
    </row>
    <row r="131" spans="1:65" s="2" customFormat="1" ht="24.2" customHeight="1">
      <c r="A131" s="26"/>
      <c r="B131" s="144"/>
      <c r="C131" s="162" t="s">
        <v>149</v>
      </c>
      <c r="D131" s="162" t="s">
        <v>281</v>
      </c>
      <c r="E131" s="163" t="s">
        <v>1560</v>
      </c>
      <c r="F131" s="164" t="s">
        <v>1561</v>
      </c>
      <c r="G131" s="165" t="s">
        <v>303</v>
      </c>
      <c r="H131" s="166">
        <v>4</v>
      </c>
      <c r="I131" s="167">
        <v>576.30999999999995</v>
      </c>
      <c r="J131" s="167">
        <f t="shared" si="0"/>
        <v>2305.2399999999998</v>
      </c>
      <c r="K131" s="168"/>
      <c r="L131" s="169"/>
      <c r="M131" s="170" t="s">
        <v>1</v>
      </c>
      <c r="N131" s="171" t="s">
        <v>42</v>
      </c>
      <c r="O131" s="154">
        <v>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208</v>
      </c>
      <c r="AT131" s="156" t="s">
        <v>281</v>
      </c>
      <c r="AU131" s="156" t="s">
        <v>150</v>
      </c>
      <c r="AY131" s="14" t="s">
        <v>142</v>
      </c>
      <c r="BE131" s="157">
        <f t="shared" si="4"/>
        <v>0</v>
      </c>
      <c r="BF131" s="157">
        <f t="shared" si="5"/>
        <v>2305.2399999999998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150</v>
      </c>
      <c r="BK131" s="157">
        <f t="shared" si="9"/>
        <v>2305.2399999999998</v>
      </c>
      <c r="BL131" s="14" t="s">
        <v>175</v>
      </c>
      <c r="BM131" s="156" t="s">
        <v>160</v>
      </c>
    </row>
    <row r="132" spans="1:65" s="2" customFormat="1" ht="24.2" customHeight="1">
      <c r="A132" s="26"/>
      <c r="B132" s="144"/>
      <c r="C132" s="162" t="s">
        <v>541</v>
      </c>
      <c r="D132" s="177" t="s">
        <v>281</v>
      </c>
      <c r="E132" s="163" t="s">
        <v>1560</v>
      </c>
      <c r="F132" s="164" t="s">
        <v>1561</v>
      </c>
      <c r="G132" s="165" t="s">
        <v>303</v>
      </c>
      <c r="H132" s="166">
        <v>-4</v>
      </c>
      <c r="I132" s="167">
        <v>576.30999999999995</v>
      </c>
      <c r="J132" s="167">
        <f t="shared" si="0"/>
        <v>-2305.2399999999998</v>
      </c>
      <c r="K132" s="168"/>
      <c r="L132" s="169"/>
      <c r="M132" s="170" t="s">
        <v>1</v>
      </c>
      <c r="N132" s="171" t="s">
        <v>42</v>
      </c>
      <c r="O132" s="154">
        <v>0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208</v>
      </c>
      <c r="AT132" s="156" t="s">
        <v>281</v>
      </c>
      <c r="AU132" s="156" t="s">
        <v>150</v>
      </c>
      <c r="AY132" s="14" t="s">
        <v>142</v>
      </c>
      <c r="BE132" s="157">
        <f t="shared" si="4"/>
        <v>0</v>
      </c>
      <c r="BF132" s="157">
        <f t="shared" si="5"/>
        <v>-2305.2399999999998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150</v>
      </c>
      <c r="BK132" s="157">
        <f t="shared" si="9"/>
        <v>-2305.2399999999998</v>
      </c>
      <c r="BL132" s="14" t="s">
        <v>175</v>
      </c>
      <c r="BM132" s="156" t="s">
        <v>1562</v>
      </c>
    </row>
    <row r="133" spans="1:65" s="2" customFormat="1" ht="24.2" customHeight="1">
      <c r="A133" s="26"/>
      <c r="B133" s="144"/>
      <c r="C133" s="145" t="s">
        <v>161</v>
      </c>
      <c r="D133" s="145" t="s">
        <v>145</v>
      </c>
      <c r="E133" s="146" t="s">
        <v>1563</v>
      </c>
      <c r="F133" s="147" t="s">
        <v>1564</v>
      </c>
      <c r="G133" s="148" t="s">
        <v>217</v>
      </c>
      <c r="H133" s="149">
        <v>135</v>
      </c>
      <c r="I133" s="150">
        <v>5.3</v>
      </c>
      <c r="J133" s="150">
        <f t="shared" si="0"/>
        <v>715.5</v>
      </c>
      <c r="K133" s="151"/>
      <c r="L133" s="27"/>
      <c r="M133" s="152" t="s">
        <v>1</v>
      </c>
      <c r="N133" s="153" t="s">
        <v>42</v>
      </c>
      <c r="O133" s="154">
        <v>0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175</v>
      </c>
      <c r="AT133" s="156" t="s">
        <v>145</v>
      </c>
      <c r="AU133" s="156" t="s">
        <v>150</v>
      </c>
      <c r="AY133" s="14" t="s">
        <v>142</v>
      </c>
      <c r="BE133" s="157">
        <f t="shared" si="4"/>
        <v>0</v>
      </c>
      <c r="BF133" s="157">
        <f t="shared" si="5"/>
        <v>715.5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150</v>
      </c>
      <c r="BK133" s="157">
        <f t="shared" si="9"/>
        <v>715.5</v>
      </c>
      <c r="BL133" s="14" t="s">
        <v>175</v>
      </c>
      <c r="BM133" s="156" t="s">
        <v>164</v>
      </c>
    </row>
    <row r="134" spans="1:65" s="2" customFormat="1" ht="24.2" customHeight="1">
      <c r="A134" s="26"/>
      <c r="B134" s="144"/>
      <c r="C134" s="145" t="s">
        <v>545</v>
      </c>
      <c r="D134" s="176" t="s">
        <v>145</v>
      </c>
      <c r="E134" s="146" t="s">
        <v>1563</v>
      </c>
      <c r="F134" s="147" t="s">
        <v>1564</v>
      </c>
      <c r="G134" s="148" t="s">
        <v>217</v>
      </c>
      <c r="H134" s="149">
        <v>-135</v>
      </c>
      <c r="I134" s="150">
        <v>5.3</v>
      </c>
      <c r="J134" s="150">
        <f t="shared" si="0"/>
        <v>-715.5</v>
      </c>
      <c r="K134" s="151"/>
      <c r="L134" s="27"/>
      <c r="M134" s="152" t="s">
        <v>1</v>
      </c>
      <c r="N134" s="153" t="s">
        <v>42</v>
      </c>
      <c r="O134" s="154">
        <v>0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175</v>
      </c>
      <c r="AT134" s="156" t="s">
        <v>145</v>
      </c>
      <c r="AU134" s="156" t="s">
        <v>150</v>
      </c>
      <c r="AY134" s="14" t="s">
        <v>142</v>
      </c>
      <c r="BE134" s="157">
        <f t="shared" si="4"/>
        <v>0</v>
      </c>
      <c r="BF134" s="157">
        <f t="shared" si="5"/>
        <v>-715.5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150</v>
      </c>
      <c r="BK134" s="157">
        <f t="shared" si="9"/>
        <v>-715.5</v>
      </c>
      <c r="BL134" s="14" t="s">
        <v>175</v>
      </c>
      <c r="BM134" s="156" t="s">
        <v>1565</v>
      </c>
    </row>
    <row r="135" spans="1:65" s="2" customFormat="1" ht="24.2" customHeight="1">
      <c r="A135" s="26"/>
      <c r="B135" s="144"/>
      <c r="C135" s="162" t="s">
        <v>157</v>
      </c>
      <c r="D135" s="162" t="s">
        <v>281</v>
      </c>
      <c r="E135" s="163" t="s">
        <v>1566</v>
      </c>
      <c r="F135" s="164" t="s">
        <v>1567</v>
      </c>
      <c r="G135" s="165" t="s">
        <v>217</v>
      </c>
      <c r="H135" s="166">
        <v>135</v>
      </c>
      <c r="I135" s="167">
        <v>5.04</v>
      </c>
      <c r="J135" s="167">
        <f t="shared" si="0"/>
        <v>680.4</v>
      </c>
      <c r="K135" s="168"/>
      <c r="L135" s="169"/>
      <c r="M135" s="170" t="s">
        <v>1</v>
      </c>
      <c r="N135" s="171" t="s">
        <v>42</v>
      </c>
      <c r="O135" s="154">
        <v>0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208</v>
      </c>
      <c r="AT135" s="156" t="s">
        <v>281</v>
      </c>
      <c r="AU135" s="156" t="s">
        <v>150</v>
      </c>
      <c r="AY135" s="14" t="s">
        <v>142</v>
      </c>
      <c r="BE135" s="157">
        <f t="shared" si="4"/>
        <v>0</v>
      </c>
      <c r="BF135" s="157">
        <f t="shared" si="5"/>
        <v>680.4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150</v>
      </c>
      <c r="BK135" s="157">
        <f t="shared" si="9"/>
        <v>680.4</v>
      </c>
      <c r="BL135" s="14" t="s">
        <v>175</v>
      </c>
      <c r="BM135" s="156" t="s">
        <v>168</v>
      </c>
    </row>
    <row r="136" spans="1:65" s="2" customFormat="1" ht="24.2" customHeight="1">
      <c r="A136" s="26"/>
      <c r="B136" s="144"/>
      <c r="C136" s="162" t="s">
        <v>547</v>
      </c>
      <c r="D136" s="177" t="s">
        <v>281</v>
      </c>
      <c r="E136" s="163" t="s">
        <v>1566</v>
      </c>
      <c r="F136" s="164" t="s">
        <v>1567</v>
      </c>
      <c r="G136" s="165" t="s">
        <v>217</v>
      </c>
      <c r="H136" s="166">
        <v>-135</v>
      </c>
      <c r="I136" s="167">
        <v>5.04</v>
      </c>
      <c r="J136" s="167">
        <f t="shared" si="0"/>
        <v>-680.4</v>
      </c>
      <c r="K136" s="168"/>
      <c r="L136" s="169"/>
      <c r="M136" s="170" t="s">
        <v>1</v>
      </c>
      <c r="N136" s="171" t="s">
        <v>42</v>
      </c>
      <c r="O136" s="154">
        <v>0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208</v>
      </c>
      <c r="AT136" s="156" t="s">
        <v>281</v>
      </c>
      <c r="AU136" s="156" t="s">
        <v>150</v>
      </c>
      <c r="AY136" s="14" t="s">
        <v>142</v>
      </c>
      <c r="BE136" s="157">
        <f t="shared" si="4"/>
        <v>0</v>
      </c>
      <c r="BF136" s="157">
        <f t="shared" si="5"/>
        <v>-680.4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4" t="s">
        <v>150</v>
      </c>
      <c r="BK136" s="157">
        <f t="shared" si="9"/>
        <v>-680.4</v>
      </c>
      <c r="BL136" s="14" t="s">
        <v>175</v>
      </c>
      <c r="BM136" s="156" t="s">
        <v>1568</v>
      </c>
    </row>
    <row r="137" spans="1:65" s="2" customFormat="1" ht="24.2" customHeight="1">
      <c r="A137" s="26"/>
      <c r="B137" s="144"/>
      <c r="C137" s="145" t="s">
        <v>169</v>
      </c>
      <c r="D137" s="145" t="s">
        <v>145</v>
      </c>
      <c r="E137" s="146" t="s">
        <v>1569</v>
      </c>
      <c r="F137" s="147" t="s">
        <v>1570</v>
      </c>
      <c r="G137" s="148" t="s">
        <v>1176</v>
      </c>
      <c r="H137" s="149">
        <v>59.884</v>
      </c>
      <c r="I137" s="150">
        <v>1.7</v>
      </c>
      <c r="J137" s="150">
        <f t="shared" si="0"/>
        <v>101.8</v>
      </c>
      <c r="K137" s="151"/>
      <c r="L137" s="27"/>
      <c r="M137" s="152" t="s">
        <v>1</v>
      </c>
      <c r="N137" s="153" t="s">
        <v>42</v>
      </c>
      <c r="O137" s="154">
        <v>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6" t="s">
        <v>175</v>
      </c>
      <c r="AT137" s="156" t="s">
        <v>145</v>
      </c>
      <c r="AU137" s="156" t="s">
        <v>150</v>
      </c>
      <c r="AY137" s="14" t="s">
        <v>142</v>
      </c>
      <c r="BE137" s="157">
        <f t="shared" si="4"/>
        <v>0</v>
      </c>
      <c r="BF137" s="157">
        <f t="shared" si="5"/>
        <v>101.8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4" t="s">
        <v>150</v>
      </c>
      <c r="BK137" s="157">
        <f t="shared" si="9"/>
        <v>101.8</v>
      </c>
      <c r="BL137" s="14" t="s">
        <v>175</v>
      </c>
      <c r="BM137" s="156" t="s">
        <v>172</v>
      </c>
    </row>
    <row r="138" spans="1:65" s="2" customFormat="1" ht="24.2" customHeight="1">
      <c r="A138" s="26"/>
      <c r="B138" s="144"/>
      <c r="C138" s="145" t="s">
        <v>551</v>
      </c>
      <c r="D138" s="176" t="s">
        <v>145</v>
      </c>
      <c r="E138" s="146" t="s">
        <v>1569</v>
      </c>
      <c r="F138" s="147" t="s">
        <v>1570</v>
      </c>
      <c r="G138" s="148" t="s">
        <v>1176</v>
      </c>
      <c r="H138" s="149">
        <v>-59.884</v>
      </c>
      <c r="I138" s="150">
        <v>1.7</v>
      </c>
      <c r="J138" s="150">
        <f t="shared" si="0"/>
        <v>-101.8</v>
      </c>
      <c r="K138" s="151"/>
      <c r="L138" s="27"/>
      <c r="M138" s="152" t="s">
        <v>1</v>
      </c>
      <c r="N138" s="153" t="s">
        <v>42</v>
      </c>
      <c r="O138" s="154">
        <v>0</v>
      </c>
      <c r="P138" s="154">
        <f t="shared" si="1"/>
        <v>0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175</v>
      </c>
      <c r="AT138" s="156" t="s">
        <v>145</v>
      </c>
      <c r="AU138" s="156" t="s">
        <v>150</v>
      </c>
      <c r="AY138" s="14" t="s">
        <v>142</v>
      </c>
      <c r="BE138" s="157">
        <f t="shared" si="4"/>
        <v>0</v>
      </c>
      <c r="BF138" s="157">
        <f t="shared" si="5"/>
        <v>-101.8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4" t="s">
        <v>150</v>
      </c>
      <c r="BK138" s="157">
        <f t="shared" si="9"/>
        <v>-101.8</v>
      </c>
      <c r="BL138" s="14" t="s">
        <v>175</v>
      </c>
      <c r="BM138" s="156" t="s">
        <v>1571</v>
      </c>
    </row>
    <row r="139" spans="1:65" s="12" customFormat="1" ht="25.9" customHeight="1">
      <c r="B139" s="132"/>
      <c r="D139" s="133" t="s">
        <v>75</v>
      </c>
      <c r="E139" s="134" t="s">
        <v>281</v>
      </c>
      <c r="F139" s="134" t="s">
        <v>1123</v>
      </c>
      <c r="J139" s="135">
        <f>BK139</f>
        <v>30377.190000000002</v>
      </c>
      <c r="L139" s="132"/>
      <c r="M139" s="136"/>
      <c r="N139" s="137"/>
      <c r="O139" s="137"/>
      <c r="P139" s="138">
        <f>P140+P238+P244</f>
        <v>44.72</v>
      </c>
      <c r="Q139" s="137"/>
      <c r="R139" s="138">
        <f>R140+R238+R244</f>
        <v>0</v>
      </c>
      <c r="S139" s="137"/>
      <c r="T139" s="139">
        <f>T140+T238+T244</f>
        <v>0</v>
      </c>
      <c r="AR139" s="133" t="s">
        <v>154</v>
      </c>
      <c r="AT139" s="140" t="s">
        <v>75</v>
      </c>
      <c r="AU139" s="140" t="s">
        <v>76</v>
      </c>
      <c r="AY139" s="133" t="s">
        <v>142</v>
      </c>
      <c r="BK139" s="141">
        <f>BK140+BK238+BK244</f>
        <v>30377.190000000002</v>
      </c>
    </row>
    <row r="140" spans="1:65" s="12" customFormat="1" ht="22.9" customHeight="1">
      <c r="B140" s="132"/>
      <c r="D140" s="133" t="s">
        <v>75</v>
      </c>
      <c r="E140" s="142" t="s">
        <v>1082</v>
      </c>
      <c r="F140" s="142" t="s">
        <v>1572</v>
      </c>
      <c r="J140" s="143">
        <f>BK140</f>
        <v>24427.940000000002</v>
      </c>
      <c r="L140" s="132"/>
      <c r="M140" s="136"/>
      <c r="N140" s="137"/>
      <c r="O140" s="137"/>
      <c r="P140" s="138">
        <f>SUM(P141:P237)</f>
        <v>44.72</v>
      </c>
      <c r="Q140" s="137"/>
      <c r="R140" s="138">
        <f>SUM(R141:R237)</f>
        <v>0</v>
      </c>
      <c r="S140" s="137"/>
      <c r="T140" s="139">
        <f>SUM(T141:T237)</f>
        <v>0</v>
      </c>
      <c r="AR140" s="133" t="s">
        <v>154</v>
      </c>
      <c r="AT140" s="140" t="s">
        <v>75</v>
      </c>
      <c r="AU140" s="140" t="s">
        <v>84</v>
      </c>
      <c r="AY140" s="133" t="s">
        <v>142</v>
      </c>
      <c r="BK140" s="141">
        <f>SUM(BK141:BK237)</f>
        <v>24427.940000000002</v>
      </c>
    </row>
    <row r="141" spans="1:65" s="2" customFormat="1" ht="16.5" customHeight="1">
      <c r="A141" s="26"/>
      <c r="B141" s="144"/>
      <c r="C141" s="145" t="s">
        <v>488</v>
      </c>
      <c r="D141" s="145" t="s">
        <v>145</v>
      </c>
      <c r="E141" s="146" t="s">
        <v>1573</v>
      </c>
      <c r="F141" s="147" t="s">
        <v>1574</v>
      </c>
      <c r="G141" s="148" t="s">
        <v>303</v>
      </c>
      <c r="H141" s="149">
        <v>102</v>
      </c>
      <c r="I141" s="150">
        <v>2.97</v>
      </c>
      <c r="J141" s="150">
        <f t="shared" ref="J141:J172" si="10">ROUND(I141*H141,2)</f>
        <v>302.94</v>
      </c>
      <c r="K141" s="151"/>
      <c r="L141" s="27"/>
      <c r="M141" s="152" t="s">
        <v>1</v>
      </c>
      <c r="N141" s="153" t="s">
        <v>42</v>
      </c>
      <c r="O141" s="154">
        <v>0</v>
      </c>
      <c r="P141" s="154">
        <f t="shared" ref="P141:P172" si="11">O141*H141</f>
        <v>0</v>
      </c>
      <c r="Q141" s="154">
        <v>0</v>
      </c>
      <c r="R141" s="154">
        <f t="shared" ref="R141:R172" si="12">Q141*H141</f>
        <v>0</v>
      </c>
      <c r="S141" s="154">
        <v>0</v>
      </c>
      <c r="T141" s="155">
        <f t="shared" ref="T141:T172" si="1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6" t="s">
        <v>383</v>
      </c>
      <c r="AT141" s="156" t="s">
        <v>145</v>
      </c>
      <c r="AU141" s="156" t="s">
        <v>150</v>
      </c>
      <c r="AY141" s="14" t="s">
        <v>142</v>
      </c>
      <c r="BE141" s="157">
        <f t="shared" ref="BE141:BE172" si="14">IF(N141="základná",J141,0)</f>
        <v>0</v>
      </c>
      <c r="BF141" s="157">
        <f t="shared" ref="BF141:BF172" si="15">IF(N141="znížená",J141,0)</f>
        <v>302.94</v>
      </c>
      <c r="BG141" s="157">
        <f t="shared" ref="BG141:BG172" si="16">IF(N141="zákl. prenesená",J141,0)</f>
        <v>0</v>
      </c>
      <c r="BH141" s="157">
        <f t="shared" ref="BH141:BH172" si="17">IF(N141="zníž. prenesená",J141,0)</f>
        <v>0</v>
      </c>
      <c r="BI141" s="157">
        <f t="shared" ref="BI141:BI172" si="18">IF(N141="nulová",J141,0)</f>
        <v>0</v>
      </c>
      <c r="BJ141" s="14" t="s">
        <v>150</v>
      </c>
      <c r="BK141" s="157">
        <f t="shared" ref="BK141:BK172" si="19">ROUND(I141*H141,2)</f>
        <v>302.94</v>
      </c>
      <c r="BL141" s="14" t="s">
        <v>383</v>
      </c>
      <c r="BM141" s="156" t="s">
        <v>175</v>
      </c>
    </row>
    <row r="142" spans="1:65" s="2" customFormat="1" ht="21.75" customHeight="1">
      <c r="A142" s="26"/>
      <c r="B142" s="144"/>
      <c r="C142" s="145" t="s">
        <v>160</v>
      </c>
      <c r="D142" s="145" t="s">
        <v>145</v>
      </c>
      <c r="E142" s="146" t="s">
        <v>1575</v>
      </c>
      <c r="F142" s="147" t="s">
        <v>1576</v>
      </c>
      <c r="G142" s="148" t="s">
        <v>303</v>
      </c>
      <c r="H142" s="149">
        <v>49</v>
      </c>
      <c r="I142" s="150">
        <v>2.59</v>
      </c>
      <c r="J142" s="150">
        <f t="shared" si="10"/>
        <v>126.91</v>
      </c>
      <c r="K142" s="151"/>
      <c r="L142" s="27"/>
      <c r="M142" s="152" t="s">
        <v>1</v>
      </c>
      <c r="N142" s="153" t="s">
        <v>42</v>
      </c>
      <c r="O142" s="154">
        <v>0</v>
      </c>
      <c r="P142" s="154">
        <f t="shared" si="11"/>
        <v>0</v>
      </c>
      <c r="Q142" s="154">
        <v>0</v>
      </c>
      <c r="R142" s="154">
        <f t="shared" si="12"/>
        <v>0</v>
      </c>
      <c r="S142" s="154">
        <v>0</v>
      </c>
      <c r="T142" s="155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383</v>
      </c>
      <c r="AT142" s="156" t="s">
        <v>145</v>
      </c>
      <c r="AU142" s="156" t="s">
        <v>150</v>
      </c>
      <c r="AY142" s="14" t="s">
        <v>142</v>
      </c>
      <c r="BE142" s="157">
        <f t="shared" si="14"/>
        <v>0</v>
      </c>
      <c r="BF142" s="157">
        <f t="shared" si="15"/>
        <v>126.91</v>
      </c>
      <c r="BG142" s="157">
        <f t="shared" si="16"/>
        <v>0</v>
      </c>
      <c r="BH142" s="157">
        <f t="shared" si="17"/>
        <v>0</v>
      </c>
      <c r="BI142" s="157">
        <f t="shared" si="18"/>
        <v>0</v>
      </c>
      <c r="BJ142" s="14" t="s">
        <v>150</v>
      </c>
      <c r="BK142" s="157">
        <f t="shared" si="19"/>
        <v>126.91</v>
      </c>
      <c r="BL142" s="14" t="s">
        <v>383</v>
      </c>
      <c r="BM142" s="156" t="s">
        <v>178</v>
      </c>
    </row>
    <row r="143" spans="1:65" s="2" customFormat="1" ht="24.2" customHeight="1">
      <c r="A143" s="26"/>
      <c r="B143" s="144"/>
      <c r="C143" s="162" t="s">
        <v>143</v>
      </c>
      <c r="D143" s="162" t="s">
        <v>281</v>
      </c>
      <c r="E143" s="163" t="s">
        <v>1577</v>
      </c>
      <c r="F143" s="164" t="s">
        <v>1578</v>
      </c>
      <c r="G143" s="165" t="s">
        <v>303</v>
      </c>
      <c r="H143" s="166">
        <v>49</v>
      </c>
      <c r="I143" s="167">
        <v>0.34</v>
      </c>
      <c r="J143" s="167">
        <f t="shared" si="10"/>
        <v>16.66</v>
      </c>
      <c r="K143" s="168"/>
      <c r="L143" s="169"/>
      <c r="M143" s="170" t="s">
        <v>1</v>
      </c>
      <c r="N143" s="171" t="s">
        <v>42</v>
      </c>
      <c r="O143" s="154">
        <v>0</v>
      </c>
      <c r="P143" s="154">
        <f t="shared" si="11"/>
        <v>0</v>
      </c>
      <c r="Q143" s="154">
        <v>0</v>
      </c>
      <c r="R143" s="154">
        <f t="shared" si="12"/>
        <v>0</v>
      </c>
      <c r="S143" s="154">
        <v>0</v>
      </c>
      <c r="T143" s="155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1086</v>
      </c>
      <c r="AT143" s="156" t="s">
        <v>281</v>
      </c>
      <c r="AU143" s="156" t="s">
        <v>150</v>
      </c>
      <c r="AY143" s="14" t="s">
        <v>142</v>
      </c>
      <c r="BE143" s="157">
        <f t="shared" si="14"/>
        <v>0</v>
      </c>
      <c r="BF143" s="157">
        <f t="shared" si="15"/>
        <v>16.66</v>
      </c>
      <c r="BG143" s="157">
        <f t="shared" si="16"/>
        <v>0</v>
      </c>
      <c r="BH143" s="157">
        <f t="shared" si="17"/>
        <v>0</v>
      </c>
      <c r="BI143" s="157">
        <f t="shared" si="18"/>
        <v>0</v>
      </c>
      <c r="BJ143" s="14" t="s">
        <v>150</v>
      </c>
      <c r="BK143" s="157">
        <f t="shared" si="19"/>
        <v>16.66</v>
      </c>
      <c r="BL143" s="14" t="s">
        <v>383</v>
      </c>
      <c r="BM143" s="156" t="s">
        <v>7</v>
      </c>
    </row>
    <row r="144" spans="1:65" s="2" customFormat="1" ht="24.2" customHeight="1">
      <c r="A144" s="26"/>
      <c r="B144" s="144"/>
      <c r="C144" s="145" t="s">
        <v>164</v>
      </c>
      <c r="D144" s="145" t="s">
        <v>145</v>
      </c>
      <c r="E144" s="146" t="s">
        <v>1579</v>
      </c>
      <c r="F144" s="147" t="s">
        <v>1580</v>
      </c>
      <c r="G144" s="148" t="s">
        <v>303</v>
      </c>
      <c r="H144" s="149">
        <v>53</v>
      </c>
      <c r="I144" s="150">
        <v>6.14</v>
      </c>
      <c r="J144" s="150">
        <f t="shared" si="10"/>
        <v>325.42</v>
      </c>
      <c r="K144" s="151"/>
      <c r="L144" s="27"/>
      <c r="M144" s="152" t="s">
        <v>1</v>
      </c>
      <c r="N144" s="153" t="s">
        <v>42</v>
      </c>
      <c r="O144" s="154">
        <v>0</v>
      </c>
      <c r="P144" s="154">
        <f t="shared" si="11"/>
        <v>0</v>
      </c>
      <c r="Q144" s="154">
        <v>0</v>
      </c>
      <c r="R144" s="154">
        <f t="shared" si="12"/>
        <v>0</v>
      </c>
      <c r="S144" s="154">
        <v>0</v>
      </c>
      <c r="T144" s="155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383</v>
      </c>
      <c r="AT144" s="156" t="s">
        <v>145</v>
      </c>
      <c r="AU144" s="156" t="s">
        <v>150</v>
      </c>
      <c r="AY144" s="14" t="s">
        <v>142</v>
      </c>
      <c r="BE144" s="157">
        <f t="shared" si="14"/>
        <v>0</v>
      </c>
      <c r="BF144" s="157">
        <f t="shared" si="15"/>
        <v>325.42</v>
      </c>
      <c r="BG144" s="157">
        <f t="shared" si="16"/>
        <v>0</v>
      </c>
      <c r="BH144" s="157">
        <f t="shared" si="17"/>
        <v>0</v>
      </c>
      <c r="BI144" s="157">
        <f t="shared" si="18"/>
        <v>0</v>
      </c>
      <c r="BJ144" s="14" t="s">
        <v>150</v>
      </c>
      <c r="BK144" s="157">
        <f t="shared" si="19"/>
        <v>325.42</v>
      </c>
      <c r="BL144" s="14" t="s">
        <v>383</v>
      </c>
      <c r="BM144" s="156" t="s">
        <v>184</v>
      </c>
    </row>
    <row r="145" spans="1:65" s="2" customFormat="1" ht="33" customHeight="1">
      <c r="A145" s="26"/>
      <c r="B145" s="144"/>
      <c r="C145" s="162" t="s">
        <v>181</v>
      </c>
      <c r="D145" s="162" t="s">
        <v>281</v>
      </c>
      <c r="E145" s="163" t="s">
        <v>1581</v>
      </c>
      <c r="F145" s="164" t="s">
        <v>1582</v>
      </c>
      <c r="G145" s="165" t="s">
        <v>303</v>
      </c>
      <c r="H145" s="166">
        <v>53</v>
      </c>
      <c r="I145" s="167">
        <v>0.34</v>
      </c>
      <c r="J145" s="167">
        <f t="shared" si="10"/>
        <v>18.02</v>
      </c>
      <c r="K145" s="168"/>
      <c r="L145" s="169"/>
      <c r="M145" s="170" t="s">
        <v>1</v>
      </c>
      <c r="N145" s="171" t="s">
        <v>42</v>
      </c>
      <c r="O145" s="154">
        <v>0</v>
      </c>
      <c r="P145" s="154">
        <f t="shared" si="11"/>
        <v>0</v>
      </c>
      <c r="Q145" s="154">
        <v>0</v>
      </c>
      <c r="R145" s="154">
        <f t="shared" si="12"/>
        <v>0</v>
      </c>
      <c r="S145" s="154">
        <v>0</v>
      </c>
      <c r="T145" s="155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1086</v>
      </c>
      <c r="AT145" s="156" t="s">
        <v>281</v>
      </c>
      <c r="AU145" s="156" t="s">
        <v>150</v>
      </c>
      <c r="AY145" s="14" t="s">
        <v>142</v>
      </c>
      <c r="BE145" s="157">
        <f t="shared" si="14"/>
        <v>0</v>
      </c>
      <c r="BF145" s="157">
        <f t="shared" si="15"/>
        <v>18.02</v>
      </c>
      <c r="BG145" s="157">
        <f t="shared" si="16"/>
        <v>0</v>
      </c>
      <c r="BH145" s="157">
        <f t="shared" si="17"/>
        <v>0</v>
      </c>
      <c r="BI145" s="157">
        <f t="shared" si="18"/>
        <v>0</v>
      </c>
      <c r="BJ145" s="14" t="s">
        <v>150</v>
      </c>
      <c r="BK145" s="157">
        <f t="shared" si="19"/>
        <v>18.02</v>
      </c>
      <c r="BL145" s="14" t="s">
        <v>383</v>
      </c>
      <c r="BM145" s="156" t="s">
        <v>187</v>
      </c>
    </row>
    <row r="146" spans="1:65" s="2" customFormat="1" ht="24.2" customHeight="1">
      <c r="A146" s="26"/>
      <c r="B146" s="144"/>
      <c r="C146" s="145" t="s">
        <v>518</v>
      </c>
      <c r="D146" s="145" t="s">
        <v>145</v>
      </c>
      <c r="E146" s="146" t="s">
        <v>1583</v>
      </c>
      <c r="F146" s="147" t="s">
        <v>1584</v>
      </c>
      <c r="G146" s="148" t="s">
        <v>303</v>
      </c>
      <c r="H146" s="149">
        <v>220</v>
      </c>
      <c r="I146" s="150">
        <v>0.72</v>
      </c>
      <c r="J146" s="150">
        <f t="shared" si="10"/>
        <v>158.4</v>
      </c>
      <c r="K146" s="151"/>
      <c r="L146" s="27"/>
      <c r="M146" s="152" t="s">
        <v>1</v>
      </c>
      <c r="N146" s="153" t="s">
        <v>42</v>
      </c>
      <c r="O146" s="154">
        <v>0</v>
      </c>
      <c r="P146" s="154">
        <f t="shared" si="11"/>
        <v>0</v>
      </c>
      <c r="Q146" s="154">
        <v>0</v>
      </c>
      <c r="R146" s="154">
        <f t="shared" si="12"/>
        <v>0</v>
      </c>
      <c r="S146" s="154">
        <v>0</v>
      </c>
      <c r="T146" s="155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383</v>
      </c>
      <c r="AT146" s="156" t="s">
        <v>145</v>
      </c>
      <c r="AU146" s="156" t="s">
        <v>150</v>
      </c>
      <c r="AY146" s="14" t="s">
        <v>142</v>
      </c>
      <c r="BE146" s="157">
        <f t="shared" si="14"/>
        <v>0</v>
      </c>
      <c r="BF146" s="157">
        <f t="shared" si="15"/>
        <v>158.4</v>
      </c>
      <c r="BG146" s="157">
        <f t="shared" si="16"/>
        <v>0</v>
      </c>
      <c r="BH146" s="157">
        <f t="shared" si="17"/>
        <v>0</v>
      </c>
      <c r="BI146" s="157">
        <f t="shared" si="18"/>
        <v>0</v>
      </c>
      <c r="BJ146" s="14" t="s">
        <v>150</v>
      </c>
      <c r="BK146" s="157">
        <f t="shared" si="19"/>
        <v>158.4</v>
      </c>
      <c r="BL146" s="14" t="s">
        <v>383</v>
      </c>
      <c r="BM146" s="156" t="s">
        <v>196</v>
      </c>
    </row>
    <row r="147" spans="1:65" s="2" customFormat="1" ht="16.5" customHeight="1">
      <c r="A147" s="26"/>
      <c r="B147" s="144"/>
      <c r="C147" s="162" t="s">
        <v>810</v>
      </c>
      <c r="D147" s="162" t="s">
        <v>281</v>
      </c>
      <c r="E147" s="163" t="s">
        <v>1585</v>
      </c>
      <c r="F147" s="164" t="s">
        <v>1586</v>
      </c>
      <c r="G147" s="165" t="s">
        <v>303</v>
      </c>
      <c r="H147" s="166">
        <v>220</v>
      </c>
      <c r="I147" s="167">
        <v>0.12</v>
      </c>
      <c r="J147" s="167">
        <f t="shared" si="10"/>
        <v>26.4</v>
      </c>
      <c r="K147" s="168"/>
      <c r="L147" s="169"/>
      <c r="M147" s="170" t="s">
        <v>1</v>
      </c>
      <c r="N147" s="171" t="s">
        <v>42</v>
      </c>
      <c r="O147" s="154">
        <v>0</v>
      </c>
      <c r="P147" s="154">
        <f t="shared" si="11"/>
        <v>0</v>
      </c>
      <c r="Q147" s="154">
        <v>0</v>
      </c>
      <c r="R147" s="154">
        <f t="shared" si="12"/>
        <v>0</v>
      </c>
      <c r="S147" s="154">
        <v>0</v>
      </c>
      <c r="T147" s="155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1086</v>
      </c>
      <c r="AT147" s="156" t="s">
        <v>281</v>
      </c>
      <c r="AU147" s="156" t="s">
        <v>150</v>
      </c>
      <c r="AY147" s="14" t="s">
        <v>142</v>
      </c>
      <c r="BE147" s="157">
        <f t="shared" si="14"/>
        <v>0</v>
      </c>
      <c r="BF147" s="157">
        <f t="shared" si="15"/>
        <v>26.4</v>
      </c>
      <c r="BG147" s="157">
        <f t="shared" si="16"/>
        <v>0</v>
      </c>
      <c r="BH147" s="157">
        <f t="shared" si="17"/>
        <v>0</v>
      </c>
      <c r="BI147" s="157">
        <f t="shared" si="18"/>
        <v>0</v>
      </c>
      <c r="BJ147" s="14" t="s">
        <v>150</v>
      </c>
      <c r="BK147" s="157">
        <f t="shared" si="19"/>
        <v>26.4</v>
      </c>
      <c r="BL147" s="14" t="s">
        <v>383</v>
      </c>
      <c r="BM147" s="156" t="s">
        <v>199</v>
      </c>
    </row>
    <row r="148" spans="1:65" s="2" customFormat="1" ht="24.2" customHeight="1">
      <c r="A148" s="26"/>
      <c r="B148" s="144"/>
      <c r="C148" s="145" t="s">
        <v>537</v>
      </c>
      <c r="D148" s="145" t="s">
        <v>145</v>
      </c>
      <c r="E148" s="146" t="s">
        <v>1587</v>
      </c>
      <c r="F148" s="147" t="s">
        <v>1588</v>
      </c>
      <c r="G148" s="148" t="s">
        <v>303</v>
      </c>
      <c r="H148" s="149">
        <v>100</v>
      </c>
      <c r="I148" s="150">
        <v>2.11</v>
      </c>
      <c r="J148" s="150">
        <f t="shared" si="10"/>
        <v>211</v>
      </c>
      <c r="K148" s="151"/>
      <c r="L148" s="27"/>
      <c r="M148" s="152" t="s">
        <v>1</v>
      </c>
      <c r="N148" s="153" t="s">
        <v>42</v>
      </c>
      <c r="O148" s="154">
        <v>0</v>
      </c>
      <c r="P148" s="154">
        <f t="shared" si="11"/>
        <v>0</v>
      </c>
      <c r="Q148" s="154">
        <v>0</v>
      </c>
      <c r="R148" s="154">
        <f t="shared" si="12"/>
        <v>0</v>
      </c>
      <c r="S148" s="154">
        <v>0</v>
      </c>
      <c r="T148" s="155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383</v>
      </c>
      <c r="AT148" s="156" t="s">
        <v>145</v>
      </c>
      <c r="AU148" s="156" t="s">
        <v>150</v>
      </c>
      <c r="AY148" s="14" t="s">
        <v>142</v>
      </c>
      <c r="BE148" s="157">
        <f t="shared" si="14"/>
        <v>0</v>
      </c>
      <c r="BF148" s="157">
        <f t="shared" si="15"/>
        <v>211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4" t="s">
        <v>150</v>
      </c>
      <c r="BK148" s="157">
        <f t="shared" si="19"/>
        <v>211</v>
      </c>
      <c r="BL148" s="14" t="s">
        <v>383</v>
      </c>
      <c r="BM148" s="156" t="s">
        <v>203</v>
      </c>
    </row>
    <row r="149" spans="1:65" s="2" customFormat="1" ht="24.2" customHeight="1">
      <c r="A149" s="26"/>
      <c r="B149" s="144"/>
      <c r="C149" s="145" t="s">
        <v>878</v>
      </c>
      <c r="D149" s="145" t="s">
        <v>145</v>
      </c>
      <c r="E149" s="146" t="s">
        <v>1589</v>
      </c>
      <c r="F149" s="147" t="s">
        <v>1590</v>
      </c>
      <c r="G149" s="148" t="s">
        <v>303</v>
      </c>
      <c r="H149" s="149">
        <v>34</v>
      </c>
      <c r="I149" s="150">
        <v>4.72</v>
      </c>
      <c r="J149" s="150">
        <f t="shared" si="10"/>
        <v>160.47999999999999</v>
      </c>
      <c r="K149" s="151"/>
      <c r="L149" s="27"/>
      <c r="M149" s="152" t="s">
        <v>1</v>
      </c>
      <c r="N149" s="153" t="s">
        <v>42</v>
      </c>
      <c r="O149" s="154">
        <v>0</v>
      </c>
      <c r="P149" s="154">
        <f t="shared" si="11"/>
        <v>0</v>
      </c>
      <c r="Q149" s="154">
        <v>0</v>
      </c>
      <c r="R149" s="154">
        <f t="shared" si="12"/>
        <v>0</v>
      </c>
      <c r="S149" s="154">
        <v>0</v>
      </c>
      <c r="T149" s="155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383</v>
      </c>
      <c r="AT149" s="156" t="s">
        <v>145</v>
      </c>
      <c r="AU149" s="156" t="s">
        <v>150</v>
      </c>
      <c r="AY149" s="14" t="s">
        <v>142</v>
      </c>
      <c r="BE149" s="157">
        <f t="shared" si="14"/>
        <v>0</v>
      </c>
      <c r="BF149" s="157">
        <f t="shared" si="15"/>
        <v>160.47999999999999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4" t="s">
        <v>150</v>
      </c>
      <c r="BK149" s="157">
        <f t="shared" si="19"/>
        <v>160.47999999999999</v>
      </c>
      <c r="BL149" s="14" t="s">
        <v>383</v>
      </c>
      <c r="BM149" s="156" t="s">
        <v>208</v>
      </c>
    </row>
    <row r="150" spans="1:65" s="2" customFormat="1" ht="24.2" customHeight="1">
      <c r="A150" s="26"/>
      <c r="B150" s="144"/>
      <c r="C150" s="145" t="s">
        <v>568</v>
      </c>
      <c r="D150" s="145" t="s">
        <v>145</v>
      </c>
      <c r="E150" s="146" t="s">
        <v>1591</v>
      </c>
      <c r="F150" s="147" t="s">
        <v>1592</v>
      </c>
      <c r="G150" s="148" t="s">
        <v>303</v>
      </c>
      <c r="H150" s="149">
        <v>23</v>
      </c>
      <c r="I150" s="150">
        <v>6.93</v>
      </c>
      <c r="J150" s="150">
        <f t="shared" si="10"/>
        <v>159.38999999999999</v>
      </c>
      <c r="K150" s="151"/>
      <c r="L150" s="27"/>
      <c r="M150" s="152" t="s">
        <v>1</v>
      </c>
      <c r="N150" s="153" t="s">
        <v>42</v>
      </c>
      <c r="O150" s="154">
        <v>0</v>
      </c>
      <c r="P150" s="154">
        <f t="shared" si="11"/>
        <v>0</v>
      </c>
      <c r="Q150" s="154">
        <v>0</v>
      </c>
      <c r="R150" s="154">
        <f t="shared" si="12"/>
        <v>0</v>
      </c>
      <c r="S150" s="154">
        <v>0</v>
      </c>
      <c r="T150" s="155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383</v>
      </c>
      <c r="AT150" s="156" t="s">
        <v>145</v>
      </c>
      <c r="AU150" s="156" t="s">
        <v>150</v>
      </c>
      <c r="AY150" s="14" t="s">
        <v>142</v>
      </c>
      <c r="BE150" s="157">
        <f t="shared" si="14"/>
        <v>0</v>
      </c>
      <c r="BF150" s="157">
        <f t="shared" si="15"/>
        <v>159.38999999999999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4" t="s">
        <v>150</v>
      </c>
      <c r="BK150" s="157">
        <f t="shared" si="19"/>
        <v>159.38999999999999</v>
      </c>
      <c r="BL150" s="14" t="s">
        <v>383</v>
      </c>
      <c r="BM150" s="156" t="s">
        <v>214</v>
      </c>
    </row>
    <row r="151" spans="1:65" s="2" customFormat="1" ht="33" customHeight="1">
      <c r="A151" s="26"/>
      <c r="B151" s="144"/>
      <c r="C151" s="145" t="s">
        <v>883</v>
      </c>
      <c r="D151" s="145" t="s">
        <v>145</v>
      </c>
      <c r="E151" s="146" t="s">
        <v>1593</v>
      </c>
      <c r="F151" s="147" t="s">
        <v>1594</v>
      </c>
      <c r="G151" s="148" t="s">
        <v>217</v>
      </c>
      <c r="H151" s="149">
        <v>150</v>
      </c>
      <c r="I151" s="150">
        <v>5.28</v>
      </c>
      <c r="J151" s="150">
        <f t="shared" si="10"/>
        <v>792</v>
      </c>
      <c r="K151" s="151"/>
      <c r="L151" s="27"/>
      <c r="M151" s="152" t="s">
        <v>1</v>
      </c>
      <c r="N151" s="153" t="s">
        <v>42</v>
      </c>
      <c r="O151" s="154">
        <v>0</v>
      </c>
      <c r="P151" s="154">
        <f t="shared" si="11"/>
        <v>0</v>
      </c>
      <c r="Q151" s="154">
        <v>0</v>
      </c>
      <c r="R151" s="154">
        <f t="shared" si="12"/>
        <v>0</v>
      </c>
      <c r="S151" s="154">
        <v>0</v>
      </c>
      <c r="T151" s="155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383</v>
      </c>
      <c r="AT151" s="156" t="s">
        <v>145</v>
      </c>
      <c r="AU151" s="156" t="s">
        <v>150</v>
      </c>
      <c r="AY151" s="14" t="s">
        <v>142</v>
      </c>
      <c r="BE151" s="157">
        <f t="shared" si="14"/>
        <v>0</v>
      </c>
      <c r="BF151" s="157">
        <f t="shared" si="15"/>
        <v>792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4" t="s">
        <v>150</v>
      </c>
      <c r="BK151" s="157">
        <f t="shared" si="19"/>
        <v>792</v>
      </c>
      <c r="BL151" s="14" t="s">
        <v>383</v>
      </c>
      <c r="BM151" s="156" t="s">
        <v>218</v>
      </c>
    </row>
    <row r="152" spans="1:65" s="2" customFormat="1" ht="24.2" customHeight="1">
      <c r="A152" s="26"/>
      <c r="B152" s="144"/>
      <c r="C152" s="145" t="s">
        <v>168</v>
      </c>
      <c r="D152" s="145" t="s">
        <v>145</v>
      </c>
      <c r="E152" s="146" t="s">
        <v>1595</v>
      </c>
      <c r="F152" s="147" t="s">
        <v>1596</v>
      </c>
      <c r="G152" s="148" t="s">
        <v>303</v>
      </c>
      <c r="H152" s="149">
        <v>18</v>
      </c>
      <c r="I152" s="150">
        <v>2.33</v>
      </c>
      <c r="J152" s="150">
        <f t="shared" si="10"/>
        <v>41.94</v>
      </c>
      <c r="K152" s="151"/>
      <c r="L152" s="27"/>
      <c r="M152" s="152" t="s">
        <v>1</v>
      </c>
      <c r="N152" s="153" t="s">
        <v>42</v>
      </c>
      <c r="O152" s="154">
        <v>0</v>
      </c>
      <c r="P152" s="154">
        <f t="shared" si="11"/>
        <v>0</v>
      </c>
      <c r="Q152" s="154">
        <v>0</v>
      </c>
      <c r="R152" s="154">
        <f t="shared" si="12"/>
        <v>0</v>
      </c>
      <c r="S152" s="154">
        <v>0</v>
      </c>
      <c r="T152" s="155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383</v>
      </c>
      <c r="AT152" s="156" t="s">
        <v>145</v>
      </c>
      <c r="AU152" s="156" t="s">
        <v>150</v>
      </c>
      <c r="AY152" s="14" t="s">
        <v>142</v>
      </c>
      <c r="BE152" s="157">
        <f t="shared" si="14"/>
        <v>0</v>
      </c>
      <c r="BF152" s="157">
        <f t="shared" si="15"/>
        <v>41.94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4" t="s">
        <v>150</v>
      </c>
      <c r="BK152" s="157">
        <f t="shared" si="19"/>
        <v>41.94</v>
      </c>
      <c r="BL152" s="14" t="s">
        <v>383</v>
      </c>
      <c r="BM152" s="156" t="s">
        <v>222</v>
      </c>
    </row>
    <row r="153" spans="1:65" s="2" customFormat="1" ht="16.5" customHeight="1">
      <c r="A153" s="26"/>
      <c r="B153" s="144"/>
      <c r="C153" s="162" t="s">
        <v>192</v>
      </c>
      <c r="D153" s="162" t="s">
        <v>281</v>
      </c>
      <c r="E153" s="163" t="s">
        <v>1597</v>
      </c>
      <c r="F153" s="164" t="s">
        <v>1598</v>
      </c>
      <c r="G153" s="165" t="s">
        <v>303</v>
      </c>
      <c r="H153" s="166">
        <v>18</v>
      </c>
      <c r="I153" s="167">
        <v>3.3</v>
      </c>
      <c r="J153" s="167">
        <f t="shared" si="10"/>
        <v>59.4</v>
      </c>
      <c r="K153" s="168"/>
      <c r="L153" s="169"/>
      <c r="M153" s="170" t="s">
        <v>1</v>
      </c>
      <c r="N153" s="171" t="s">
        <v>42</v>
      </c>
      <c r="O153" s="154">
        <v>0</v>
      </c>
      <c r="P153" s="154">
        <f t="shared" si="11"/>
        <v>0</v>
      </c>
      <c r="Q153" s="154">
        <v>0</v>
      </c>
      <c r="R153" s="154">
        <f t="shared" si="12"/>
        <v>0</v>
      </c>
      <c r="S153" s="154">
        <v>0</v>
      </c>
      <c r="T153" s="155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1086</v>
      </c>
      <c r="AT153" s="156" t="s">
        <v>281</v>
      </c>
      <c r="AU153" s="156" t="s">
        <v>150</v>
      </c>
      <c r="AY153" s="14" t="s">
        <v>142</v>
      </c>
      <c r="BE153" s="157">
        <f t="shared" si="14"/>
        <v>0</v>
      </c>
      <c r="BF153" s="157">
        <f t="shared" si="15"/>
        <v>59.4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4" t="s">
        <v>150</v>
      </c>
      <c r="BK153" s="157">
        <f t="shared" si="19"/>
        <v>59.4</v>
      </c>
      <c r="BL153" s="14" t="s">
        <v>383</v>
      </c>
      <c r="BM153" s="156" t="s">
        <v>228</v>
      </c>
    </row>
    <row r="154" spans="1:65" s="2" customFormat="1" ht="16.5" customHeight="1">
      <c r="A154" s="26"/>
      <c r="B154" s="144"/>
      <c r="C154" s="162" t="s">
        <v>200</v>
      </c>
      <c r="D154" s="162" t="s">
        <v>281</v>
      </c>
      <c r="E154" s="163" t="s">
        <v>1599</v>
      </c>
      <c r="F154" s="164" t="s">
        <v>1600</v>
      </c>
      <c r="G154" s="165" t="s">
        <v>303</v>
      </c>
      <c r="H154" s="166">
        <v>18</v>
      </c>
      <c r="I154" s="167">
        <v>0.86</v>
      </c>
      <c r="J154" s="167">
        <f t="shared" si="10"/>
        <v>15.48</v>
      </c>
      <c r="K154" s="168"/>
      <c r="L154" s="169"/>
      <c r="M154" s="170" t="s">
        <v>1</v>
      </c>
      <c r="N154" s="171" t="s">
        <v>42</v>
      </c>
      <c r="O154" s="154">
        <v>0</v>
      </c>
      <c r="P154" s="154">
        <f t="shared" si="11"/>
        <v>0</v>
      </c>
      <c r="Q154" s="154">
        <v>0</v>
      </c>
      <c r="R154" s="154">
        <f t="shared" si="12"/>
        <v>0</v>
      </c>
      <c r="S154" s="154">
        <v>0</v>
      </c>
      <c r="T154" s="155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6" t="s">
        <v>1086</v>
      </c>
      <c r="AT154" s="156" t="s">
        <v>281</v>
      </c>
      <c r="AU154" s="156" t="s">
        <v>150</v>
      </c>
      <c r="AY154" s="14" t="s">
        <v>142</v>
      </c>
      <c r="BE154" s="157">
        <f t="shared" si="14"/>
        <v>0</v>
      </c>
      <c r="BF154" s="157">
        <f t="shared" si="15"/>
        <v>15.48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4" t="s">
        <v>150</v>
      </c>
      <c r="BK154" s="157">
        <f t="shared" si="19"/>
        <v>15.48</v>
      </c>
      <c r="BL154" s="14" t="s">
        <v>383</v>
      </c>
      <c r="BM154" s="156" t="s">
        <v>300</v>
      </c>
    </row>
    <row r="155" spans="1:65" s="2" customFormat="1" ht="24.2" customHeight="1">
      <c r="A155" s="26"/>
      <c r="B155" s="144"/>
      <c r="C155" s="145" t="s">
        <v>175</v>
      </c>
      <c r="D155" s="145" t="s">
        <v>145</v>
      </c>
      <c r="E155" s="146" t="s">
        <v>1601</v>
      </c>
      <c r="F155" s="147" t="s">
        <v>1602</v>
      </c>
      <c r="G155" s="148" t="s">
        <v>303</v>
      </c>
      <c r="H155" s="149">
        <v>4</v>
      </c>
      <c r="I155" s="150">
        <v>3.05</v>
      </c>
      <c r="J155" s="150">
        <f t="shared" si="10"/>
        <v>12.2</v>
      </c>
      <c r="K155" s="151"/>
      <c r="L155" s="27"/>
      <c r="M155" s="152" t="s">
        <v>1</v>
      </c>
      <c r="N155" s="153" t="s">
        <v>42</v>
      </c>
      <c r="O155" s="154">
        <v>0</v>
      </c>
      <c r="P155" s="154">
        <f t="shared" si="11"/>
        <v>0</v>
      </c>
      <c r="Q155" s="154">
        <v>0</v>
      </c>
      <c r="R155" s="154">
        <f t="shared" si="12"/>
        <v>0</v>
      </c>
      <c r="S155" s="154">
        <v>0</v>
      </c>
      <c r="T155" s="155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383</v>
      </c>
      <c r="AT155" s="156" t="s">
        <v>145</v>
      </c>
      <c r="AU155" s="156" t="s">
        <v>150</v>
      </c>
      <c r="AY155" s="14" t="s">
        <v>142</v>
      </c>
      <c r="BE155" s="157">
        <f t="shared" si="14"/>
        <v>0</v>
      </c>
      <c r="BF155" s="157">
        <f t="shared" si="15"/>
        <v>12.2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4" t="s">
        <v>150</v>
      </c>
      <c r="BK155" s="157">
        <f t="shared" si="19"/>
        <v>12.2</v>
      </c>
      <c r="BL155" s="14" t="s">
        <v>383</v>
      </c>
      <c r="BM155" s="156" t="s">
        <v>304</v>
      </c>
    </row>
    <row r="156" spans="1:65" s="2" customFormat="1" ht="16.5" customHeight="1">
      <c r="A156" s="26"/>
      <c r="B156" s="144"/>
      <c r="C156" s="162" t="s">
        <v>211</v>
      </c>
      <c r="D156" s="162" t="s">
        <v>281</v>
      </c>
      <c r="E156" s="163" t="s">
        <v>1603</v>
      </c>
      <c r="F156" s="164" t="s">
        <v>1604</v>
      </c>
      <c r="G156" s="165" t="s">
        <v>303</v>
      </c>
      <c r="H156" s="166">
        <v>4</v>
      </c>
      <c r="I156" s="167">
        <v>6.12</v>
      </c>
      <c r="J156" s="167">
        <f t="shared" si="10"/>
        <v>24.48</v>
      </c>
      <c r="K156" s="168"/>
      <c r="L156" s="169"/>
      <c r="M156" s="170" t="s">
        <v>1</v>
      </c>
      <c r="N156" s="171" t="s">
        <v>42</v>
      </c>
      <c r="O156" s="154">
        <v>0</v>
      </c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1086</v>
      </c>
      <c r="AT156" s="156" t="s">
        <v>281</v>
      </c>
      <c r="AU156" s="156" t="s">
        <v>150</v>
      </c>
      <c r="AY156" s="14" t="s">
        <v>142</v>
      </c>
      <c r="BE156" s="157">
        <f t="shared" si="14"/>
        <v>0</v>
      </c>
      <c r="BF156" s="157">
        <f t="shared" si="15"/>
        <v>24.48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150</v>
      </c>
      <c r="BK156" s="157">
        <f t="shared" si="19"/>
        <v>24.48</v>
      </c>
      <c r="BL156" s="14" t="s">
        <v>383</v>
      </c>
      <c r="BM156" s="156" t="s">
        <v>308</v>
      </c>
    </row>
    <row r="157" spans="1:65" s="2" customFormat="1" ht="16.5" customHeight="1">
      <c r="A157" s="26"/>
      <c r="B157" s="144"/>
      <c r="C157" s="162" t="s">
        <v>514</v>
      </c>
      <c r="D157" s="162" t="s">
        <v>281</v>
      </c>
      <c r="E157" s="163" t="s">
        <v>1599</v>
      </c>
      <c r="F157" s="164" t="s">
        <v>1600</v>
      </c>
      <c r="G157" s="165" t="s">
        <v>303</v>
      </c>
      <c r="H157" s="166">
        <v>4</v>
      </c>
      <c r="I157" s="167">
        <v>0.86</v>
      </c>
      <c r="J157" s="167">
        <f t="shared" si="10"/>
        <v>3.44</v>
      </c>
      <c r="K157" s="168"/>
      <c r="L157" s="169"/>
      <c r="M157" s="170" t="s">
        <v>1</v>
      </c>
      <c r="N157" s="171" t="s">
        <v>42</v>
      </c>
      <c r="O157" s="154">
        <v>0</v>
      </c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6" t="s">
        <v>1086</v>
      </c>
      <c r="AT157" s="156" t="s">
        <v>281</v>
      </c>
      <c r="AU157" s="156" t="s">
        <v>150</v>
      </c>
      <c r="AY157" s="14" t="s">
        <v>142</v>
      </c>
      <c r="BE157" s="157">
        <f t="shared" si="14"/>
        <v>0</v>
      </c>
      <c r="BF157" s="157">
        <f t="shared" si="15"/>
        <v>3.44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150</v>
      </c>
      <c r="BK157" s="157">
        <f t="shared" si="19"/>
        <v>3.44</v>
      </c>
      <c r="BL157" s="14" t="s">
        <v>383</v>
      </c>
      <c r="BM157" s="156" t="s">
        <v>311</v>
      </c>
    </row>
    <row r="158" spans="1:65" s="2" customFormat="1" ht="24.2" customHeight="1">
      <c r="A158" s="26"/>
      <c r="B158" s="144"/>
      <c r="C158" s="145" t="s">
        <v>178</v>
      </c>
      <c r="D158" s="145" t="s">
        <v>145</v>
      </c>
      <c r="E158" s="146" t="s">
        <v>1605</v>
      </c>
      <c r="F158" s="147" t="s">
        <v>1606</v>
      </c>
      <c r="G158" s="148" t="s">
        <v>303</v>
      </c>
      <c r="H158" s="149">
        <v>6</v>
      </c>
      <c r="I158" s="150">
        <v>4.72</v>
      </c>
      <c r="J158" s="150">
        <f t="shared" si="10"/>
        <v>28.32</v>
      </c>
      <c r="K158" s="151"/>
      <c r="L158" s="27"/>
      <c r="M158" s="152" t="s">
        <v>1</v>
      </c>
      <c r="N158" s="153" t="s">
        <v>42</v>
      </c>
      <c r="O158" s="154">
        <v>0</v>
      </c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6" t="s">
        <v>383</v>
      </c>
      <c r="AT158" s="156" t="s">
        <v>145</v>
      </c>
      <c r="AU158" s="156" t="s">
        <v>150</v>
      </c>
      <c r="AY158" s="14" t="s">
        <v>142</v>
      </c>
      <c r="BE158" s="157">
        <f t="shared" si="14"/>
        <v>0</v>
      </c>
      <c r="BF158" s="157">
        <f t="shared" si="15"/>
        <v>28.32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4" t="s">
        <v>150</v>
      </c>
      <c r="BK158" s="157">
        <f t="shared" si="19"/>
        <v>28.32</v>
      </c>
      <c r="BL158" s="14" t="s">
        <v>383</v>
      </c>
      <c r="BM158" s="156" t="s">
        <v>315</v>
      </c>
    </row>
    <row r="159" spans="1:65" s="2" customFormat="1" ht="16.5" customHeight="1">
      <c r="A159" s="26"/>
      <c r="B159" s="144"/>
      <c r="C159" s="162" t="s">
        <v>219</v>
      </c>
      <c r="D159" s="162" t="s">
        <v>281</v>
      </c>
      <c r="E159" s="163" t="s">
        <v>1607</v>
      </c>
      <c r="F159" s="164" t="s">
        <v>1608</v>
      </c>
      <c r="G159" s="165" t="s">
        <v>303</v>
      </c>
      <c r="H159" s="166">
        <v>6</v>
      </c>
      <c r="I159" s="167">
        <v>8.8000000000000007</v>
      </c>
      <c r="J159" s="167">
        <f t="shared" si="10"/>
        <v>52.8</v>
      </c>
      <c r="K159" s="168"/>
      <c r="L159" s="169"/>
      <c r="M159" s="170" t="s">
        <v>1</v>
      </c>
      <c r="N159" s="171" t="s">
        <v>42</v>
      </c>
      <c r="O159" s="154">
        <v>0</v>
      </c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6" t="s">
        <v>1086</v>
      </c>
      <c r="AT159" s="156" t="s">
        <v>281</v>
      </c>
      <c r="AU159" s="156" t="s">
        <v>150</v>
      </c>
      <c r="AY159" s="14" t="s">
        <v>142</v>
      </c>
      <c r="BE159" s="157">
        <f t="shared" si="14"/>
        <v>0</v>
      </c>
      <c r="BF159" s="157">
        <f t="shared" si="15"/>
        <v>52.8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4" t="s">
        <v>150</v>
      </c>
      <c r="BK159" s="157">
        <f t="shared" si="19"/>
        <v>52.8</v>
      </c>
      <c r="BL159" s="14" t="s">
        <v>383</v>
      </c>
      <c r="BM159" s="156" t="s">
        <v>318</v>
      </c>
    </row>
    <row r="160" spans="1:65" s="2" customFormat="1" ht="16.5" customHeight="1">
      <c r="A160" s="26"/>
      <c r="B160" s="144"/>
      <c r="C160" s="162" t="s">
        <v>297</v>
      </c>
      <c r="D160" s="162" t="s">
        <v>281</v>
      </c>
      <c r="E160" s="163" t="s">
        <v>1599</v>
      </c>
      <c r="F160" s="164" t="s">
        <v>1600</v>
      </c>
      <c r="G160" s="165" t="s">
        <v>303</v>
      </c>
      <c r="H160" s="166">
        <v>6</v>
      </c>
      <c r="I160" s="167">
        <v>0.86</v>
      </c>
      <c r="J160" s="167">
        <f t="shared" si="10"/>
        <v>5.16</v>
      </c>
      <c r="K160" s="168"/>
      <c r="L160" s="169"/>
      <c r="M160" s="170" t="s">
        <v>1</v>
      </c>
      <c r="N160" s="171" t="s">
        <v>42</v>
      </c>
      <c r="O160" s="154">
        <v>0</v>
      </c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6" t="s">
        <v>1086</v>
      </c>
      <c r="AT160" s="156" t="s">
        <v>281</v>
      </c>
      <c r="AU160" s="156" t="s">
        <v>150</v>
      </c>
      <c r="AY160" s="14" t="s">
        <v>142</v>
      </c>
      <c r="BE160" s="157">
        <f t="shared" si="14"/>
        <v>0</v>
      </c>
      <c r="BF160" s="157">
        <f t="shared" si="15"/>
        <v>5.16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4" t="s">
        <v>150</v>
      </c>
      <c r="BK160" s="157">
        <f t="shared" si="19"/>
        <v>5.16</v>
      </c>
      <c r="BL160" s="14" t="s">
        <v>383</v>
      </c>
      <c r="BM160" s="156" t="s">
        <v>322</v>
      </c>
    </row>
    <row r="161" spans="1:65" s="2" customFormat="1" ht="24.2" customHeight="1">
      <c r="A161" s="26"/>
      <c r="B161" s="144"/>
      <c r="C161" s="145" t="s">
        <v>184</v>
      </c>
      <c r="D161" s="145" t="s">
        <v>145</v>
      </c>
      <c r="E161" s="146" t="s">
        <v>1609</v>
      </c>
      <c r="F161" s="147" t="s">
        <v>1610</v>
      </c>
      <c r="G161" s="148" t="s">
        <v>303</v>
      </c>
      <c r="H161" s="149">
        <v>14</v>
      </c>
      <c r="I161" s="150">
        <v>2.66</v>
      </c>
      <c r="J161" s="150">
        <f t="shared" si="10"/>
        <v>37.24</v>
      </c>
      <c r="K161" s="151"/>
      <c r="L161" s="27"/>
      <c r="M161" s="152" t="s">
        <v>1</v>
      </c>
      <c r="N161" s="153" t="s">
        <v>42</v>
      </c>
      <c r="O161" s="154">
        <v>0</v>
      </c>
      <c r="P161" s="154">
        <f t="shared" si="11"/>
        <v>0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6" t="s">
        <v>383</v>
      </c>
      <c r="AT161" s="156" t="s">
        <v>145</v>
      </c>
      <c r="AU161" s="156" t="s">
        <v>150</v>
      </c>
      <c r="AY161" s="14" t="s">
        <v>142</v>
      </c>
      <c r="BE161" s="157">
        <f t="shared" si="14"/>
        <v>0</v>
      </c>
      <c r="BF161" s="157">
        <f t="shared" si="15"/>
        <v>37.24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4" t="s">
        <v>150</v>
      </c>
      <c r="BK161" s="157">
        <f t="shared" si="19"/>
        <v>37.24</v>
      </c>
      <c r="BL161" s="14" t="s">
        <v>383</v>
      </c>
      <c r="BM161" s="156" t="s">
        <v>343</v>
      </c>
    </row>
    <row r="162" spans="1:65" s="2" customFormat="1" ht="16.5" customHeight="1">
      <c r="A162" s="26"/>
      <c r="B162" s="144"/>
      <c r="C162" s="162" t="s">
        <v>305</v>
      </c>
      <c r="D162" s="162" t="s">
        <v>281</v>
      </c>
      <c r="E162" s="163" t="s">
        <v>1611</v>
      </c>
      <c r="F162" s="164" t="s">
        <v>1612</v>
      </c>
      <c r="G162" s="165" t="s">
        <v>303</v>
      </c>
      <c r="H162" s="166">
        <v>14</v>
      </c>
      <c r="I162" s="167">
        <v>4.22</v>
      </c>
      <c r="J162" s="167">
        <f t="shared" si="10"/>
        <v>59.08</v>
      </c>
      <c r="K162" s="168"/>
      <c r="L162" s="169"/>
      <c r="M162" s="170" t="s">
        <v>1</v>
      </c>
      <c r="N162" s="171" t="s">
        <v>42</v>
      </c>
      <c r="O162" s="154">
        <v>0</v>
      </c>
      <c r="P162" s="154">
        <f t="shared" si="11"/>
        <v>0</v>
      </c>
      <c r="Q162" s="154">
        <v>0</v>
      </c>
      <c r="R162" s="154">
        <f t="shared" si="12"/>
        <v>0</v>
      </c>
      <c r="S162" s="154">
        <v>0</v>
      </c>
      <c r="T162" s="155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6" t="s">
        <v>1086</v>
      </c>
      <c r="AT162" s="156" t="s">
        <v>281</v>
      </c>
      <c r="AU162" s="156" t="s">
        <v>150</v>
      </c>
      <c r="AY162" s="14" t="s">
        <v>142</v>
      </c>
      <c r="BE162" s="157">
        <f t="shared" si="14"/>
        <v>0</v>
      </c>
      <c r="BF162" s="157">
        <f t="shared" si="15"/>
        <v>59.08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4" t="s">
        <v>150</v>
      </c>
      <c r="BK162" s="157">
        <f t="shared" si="19"/>
        <v>59.08</v>
      </c>
      <c r="BL162" s="14" t="s">
        <v>383</v>
      </c>
      <c r="BM162" s="156" t="s">
        <v>347</v>
      </c>
    </row>
    <row r="163" spans="1:65" s="2" customFormat="1" ht="16.5" customHeight="1">
      <c r="A163" s="26"/>
      <c r="B163" s="144"/>
      <c r="C163" s="162" t="s">
        <v>312</v>
      </c>
      <c r="D163" s="162" t="s">
        <v>281</v>
      </c>
      <c r="E163" s="163" t="s">
        <v>1599</v>
      </c>
      <c r="F163" s="164" t="s">
        <v>1600</v>
      </c>
      <c r="G163" s="165" t="s">
        <v>303</v>
      </c>
      <c r="H163" s="166">
        <v>14</v>
      </c>
      <c r="I163" s="167">
        <v>0.86</v>
      </c>
      <c r="J163" s="167">
        <f t="shared" si="10"/>
        <v>12.04</v>
      </c>
      <c r="K163" s="168"/>
      <c r="L163" s="169"/>
      <c r="M163" s="170" t="s">
        <v>1</v>
      </c>
      <c r="N163" s="171" t="s">
        <v>42</v>
      </c>
      <c r="O163" s="154">
        <v>0</v>
      </c>
      <c r="P163" s="154">
        <f t="shared" si="11"/>
        <v>0</v>
      </c>
      <c r="Q163" s="154">
        <v>0</v>
      </c>
      <c r="R163" s="154">
        <f t="shared" si="12"/>
        <v>0</v>
      </c>
      <c r="S163" s="154">
        <v>0</v>
      </c>
      <c r="T163" s="155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6" t="s">
        <v>1086</v>
      </c>
      <c r="AT163" s="156" t="s">
        <v>281</v>
      </c>
      <c r="AU163" s="156" t="s">
        <v>150</v>
      </c>
      <c r="AY163" s="14" t="s">
        <v>142</v>
      </c>
      <c r="BE163" s="157">
        <f t="shared" si="14"/>
        <v>0</v>
      </c>
      <c r="BF163" s="157">
        <f t="shared" si="15"/>
        <v>12.04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4" t="s">
        <v>150</v>
      </c>
      <c r="BK163" s="157">
        <f t="shared" si="19"/>
        <v>12.04</v>
      </c>
      <c r="BL163" s="14" t="s">
        <v>383</v>
      </c>
      <c r="BM163" s="156" t="s">
        <v>354</v>
      </c>
    </row>
    <row r="164" spans="1:65" s="2" customFormat="1" ht="24.2" customHeight="1">
      <c r="A164" s="26"/>
      <c r="B164" s="144"/>
      <c r="C164" s="145" t="s">
        <v>196</v>
      </c>
      <c r="D164" s="145" t="s">
        <v>145</v>
      </c>
      <c r="E164" s="146" t="s">
        <v>1613</v>
      </c>
      <c r="F164" s="147" t="s">
        <v>1614</v>
      </c>
      <c r="G164" s="148" t="s">
        <v>303</v>
      </c>
      <c r="H164" s="149">
        <v>7</v>
      </c>
      <c r="I164" s="150">
        <v>2.99</v>
      </c>
      <c r="J164" s="150">
        <f t="shared" si="10"/>
        <v>20.93</v>
      </c>
      <c r="K164" s="151"/>
      <c r="L164" s="27"/>
      <c r="M164" s="152" t="s">
        <v>1</v>
      </c>
      <c r="N164" s="153" t="s">
        <v>42</v>
      </c>
      <c r="O164" s="154">
        <v>0</v>
      </c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6" t="s">
        <v>383</v>
      </c>
      <c r="AT164" s="156" t="s">
        <v>145</v>
      </c>
      <c r="AU164" s="156" t="s">
        <v>150</v>
      </c>
      <c r="AY164" s="14" t="s">
        <v>142</v>
      </c>
      <c r="BE164" s="157">
        <f t="shared" si="14"/>
        <v>0</v>
      </c>
      <c r="BF164" s="157">
        <f t="shared" si="15"/>
        <v>20.93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4" t="s">
        <v>150</v>
      </c>
      <c r="BK164" s="157">
        <f t="shared" si="19"/>
        <v>20.93</v>
      </c>
      <c r="BL164" s="14" t="s">
        <v>383</v>
      </c>
      <c r="BM164" s="156" t="s">
        <v>380</v>
      </c>
    </row>
    <row r="165" spans="1:65" s="2" customFormat="1" ht="16.5" customHeight="1">
      <c r="A165" s="26"/>
      <c r="B165" s="144"/>
      <c r="C165" s="162" t="s">
        <v>319</v>
      </c>
      <c r="D165" s="162" t="s">
        <v>281</v>
      </c>
      <c r="E165" s="163" t="s">
        <v>1615</v>
      </c>
      <c r="F165" s="164" t="s">
        <v>1616</v>
      </c>
      <c r="G165" s="165" t="s">
        <v>303</v>
      </c>
      <c r="H165" s="166">
        <v>7</v>
      </c>
      <c r="I165" s="167">
        <v>6.8</v>
      </c>
      <c r="J165" s="167">
        <f t="shared" si="10"/>
        <v>47.6</v>
      </c>
      <c r="K165" s="168"/>
      <c r="L165" s="169"/>
      <c r="M165" s="170" t="s">
        <v>1</v>
      </c>
      <c r="N165" s="171" t="s">
        <v>42</v>
      </c>
      <c r="O165" s="154">
        <v>0</v>
      </c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6" t="s">
        <v>1086</v>
      </c>
      <c r="AT165" s="156" t="s">
        <v>281</v>
      </c>
      <c r="AU165" s="156" t="s">
        <v>150</v>
      </c>
      <c r="AY165" s="14" t="s">
        <v>142</v>
      </c>
      <c r="BE165" s="157">
        <f t="shared" si="14"/>
        <v>0</v>
      </c>
      <c r="BF165" s="157">
        <f t="shared" si="15"/>
        <v>47.6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4" t="s">
        <v>150</v>
      </c>
      <c r="BK165" s="157">
        <f t="shared" si="19"/>
        <v>47.6</v>
      </c>
      <c r="BL165" s="14" t="s">
        <v>383</v>
      </c>
      <c r="BM165" s="156" t="s">
        <v>383</v>
      </c>
    </row>
    <row r="166" spans="1:65" s="2" customFormat="1" ht="16.5" customHeight="1">
      <c r="A166" s="26"/>
      <c r="B166" s="144"/>
      <c r="C166" s="162" t="s">
        <v>344</v>
      </c>
      <c r="D166" s="162" t="s">
        <v>281</v>
      </c>
      <c r="E166" s="163" t="s">
        <v>1599</v>
      </c>
      <c r="F166" s="164" t="s">
        <v>1600</v>
      </c>
      <c r="G166" s="165" t="s">
        <v>303</v>
      </c>
      <c r="H166" s="166">
        <v>7</v>
      </c>
      <c r="I166" s="167">
        <v>0.86</v>
      </c>
      <c r="J166" s="167">
        <f t="shared" si="10"/>
        <v>6.02</v>
      </c>
      <c r="K166" s="168"/>
      <c r="L166" s="169"/>
      <c r="M166" s="170" t="s">
        <v>1</v>
      </c>
      <c r="N166" s="171" t="s">
        <v>42</v>
      </c>
      <c r="O166" s="154">
        <v>0</v>
      </c>
      <c r="P166" s="154">
        <f t="shared" si="11"/>
        <v>0</v>
      </c>
      <c r="Q166" s="154">
        <v>0</v>
      </c>
      <c r="R166" s="154">
        <f t="shared" si="12"/>
        <v>0</v>
      </c>
      <c r="S166" s="154">
        <v>0</v>
      </c>
      <c r="T166" s="155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6" t="s">
        <v>1086</v>
      </c>
      <c r="AT166" s="156" t="s">
        <v>281</v>
      </c>
      <c r="AU166" s="156" t="s">
        <v>150</v>
      </c>
      <c r="AY166" s="14" t="s">
        <v>142</v>
      </c>
      <c r="BE166" s="157">
        <f t="shared" si="14"/>
        <v>0</v>
      </c>
      <c r="BF166" s="157">
        <f t="shared" si="15"/>
        <v>6.02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4" t="s">
        <v>150</v>
      </c>
      <c r="BK166" s="157">
        <f t="shared" si="19"/>
        <v>6.02</v>
      </c>
      <c r="BL166" s="14" t="s">
        <v>383</v>
      </c>
      <c r="BM166" s="156" t="s">
        <v>387</v>
      </c>
    </row>
    <row r="167" spans="1:65" s="2" customFormat="1" ht="24.2" customHeight="1">
      <c r="A167" s="26"/>
      <c r="B167" s="144"/>
      <c r="C167" s="145" t="s">
        <v>203</v>
      </c>
      <c r="D167" s="145" t="s">
        <v>145</v>
      </c>
      <c r="E167" s="146" t="s">
        <v>1617</v>
      </c>
      <c r="F167" s="147" t="s">
        <v>1618</v>
      </c>
      <c r="G167" s="148" t="s">
        <v>303</v>
      </c>
      <c r="H167" s="149">
        <v>50</v>
      </c>
      <c r="I167" s="150">
        <v>5.16</v>
      </c>
      <c r="J167" s="150">
        <f t="shared" si="10"/>
        <v>258</v>
      </c>
      <c r="K167" s="151"/>
      <c r="L167" s="27"/>
      <c r="M167" s="152" t="s">
        <v>1</v>
      </c>
      <c r="N167" s="153" t="s">
        <v>42</v>
      </c>
      <c r="O167" s="154">
        <v>0</v>
      </c>
      <c r="P167" s="154">
        <f t="shared" si="11"/>
        <v>0</v>
      </c>
      <c r="Q167" s="154">
        <v>0</v>
      </c>
      <c r="R167" s="154">
        <f t="shared" si="12"/>
        <v>0</v>
      </c>
      <c r="S167" s="154">
        <v>0</v>
      </c>
      <c r="T167" s="155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6" t="s">
        <v>383</v>
      </c>
      <c r="AT167" s="156" t="s">
        <v>145</v>
      </c>
      <c r="AU167" s="156" t="s">
        <v>150</v>
      </c>
      <c r="AY167" s="14" t="s">
        <v>142</v>
      </c>
      <c r="BE167" s="157">
        <f t="shared" si="14"/>
        <v>0</v>
      </c>
      <c r="BF167" s="157">
        <f t="shared" si="15"/>
        <v>258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4" t="s">
        <v>150</v>
      </c>
      <c r="BK167" s="157">
        <f t="shared" si="19"/>
        <v>258</v>
      </c>
      <c r="BL167" s="14" t="s">
        <v>383</v>
      </c>
      <c r="BM167" s="156" t="s">
        <v>390</v>
      </c>
    </row>
    <row r="168" spans="1:65" s="2" customFormat="1" ht="16.5" customHeight="1">
      <c r="A168" s="26"/>
      <c r="B168" s="144"/>
      <c r="C168" s="162" t="s">
        <v>208</v>
      </c>
      <c r="D168" s="162" t="s">
        <v>281</v>
      </c>
      <c r="E168" s="163" t="s">
        <v>1619</v>
      </c>
      <c r="F168" s="164" t="s">
        <v>1620</v>
      </c>
      <c r="G168" s="165" t="s">
        <v>303</v>
      </c>
      <c r="H168" s="166">
        <v>50</v>
      </c>
      <c r="I168" s="167">
        <v>6.01</v>
      </c>
      <c r="J168" s="167">
        <f t="shared" si="10"/>
        <v>300.5</v>
      </c>
      <c r="K168" s="168"/>
      <c r="L168" s="169"/>
      <c r="M168" s="170" t="s">
        <v>1</v>
      </c>
      <c r="N168" s="171" t="s">
        <v>42</v>
      </c>
      <c r="O168" s="154">
        <v>0</v>
      </c>
      <c r="P168" s="154">
        <f t="shared" si="11"/>
        <v>0</v>
      </c>
      <c r="Q168" s="154">
        <v>0</v>
      </c>
      <c r="R168" s="154">
        <f t="shared" si="12"/>
        <v>0</v>
      </c>
      <c r="S168" s="154">
        <v>0</v>
      </c>
      <c r="T168" s="155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6" t="s">
        <v>1086</v>
      </c>
      <c r="AT168" s="156" t="s">
        <v>281</v>
      </c>
      <c r="AU168" s="156" t="s">
        <v>150</v>
      </c>
      <c r="AY168" s="14" t="s">
        <v>142</v>
      </c>
      <c r="BE168" s="157">
        <f t="shared" si="14"/>
        <v>0</v>
      </c>
      <c r="BF168" s="157">
        <f t="shared" si="15"/>
        <v>300.5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4" t="s">
        <v>150</v>
      </c>
      <c r="BK168" s="157">
        <f t="shared" si="19"/>
        <v>300.5</v>
      </c>
      <c r="BL168" s="14" t="s">
        <v>383</v>
      </c>
      <c r="BM168" s="156" t="s">
        <v>418</v>
      </c>
    </row>
    <row r="169" spans="1:65" s="2" customFormat="1" ht="16.5" customHeight="1">
      <c r="A169" s="26"/>
      <c r="B169" s="144"/>
      <c r="C169" s="145" t="s">
        <v>634</v>
      </c>
      <c r="D169" s="145" t="s">
        <v>145</v>
      </c>
      <c r="E169" s="146" t="s">
        <v>1621</v>
      </c>
      <c r="F169" s="147" t="s">
        <v>1622</v>
      </c>
      <c r="G169" s="148" t="s">
        <v>303</v>
      </c>
      <c r="H169" s="149">
        <v>2</v>
      </c>
      <c r="I169" s="150">
        <v>9.61</v>
      </c>
      <c r="J169" s="150">
        <f t="shared" si="10"/>
        <v>19.22</v>
      </c>
      <c r="K169" s="151"/>
      <c r="L169" s="27"/>
      <c r="M169" s="152" t="s">
        <v>1</v>
      </c>
      <c r="N169" s="153" t="s">
        <v>42</v>
      </c>
      <c r="O169" s="154">
        <v>0</v>
      </c>
      <c r="P169" s="154">
        <f t="shared" si="11"/>
        <v>0</v>
      </c>
      <c r="Q169" s="154">
        <v>0</v>
      </c>
      <c r="R169" s="154">
        <f t="shared" si="12"/>
        <v>0</v>
      </c>
      <c r="S169" s="154">
        <v>0</v>
      </c>
      <c r="T169" s="155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6" t="s">
        <v>383</v>
      </c>
      <c r="AT169" s="156" t="s">
        <v>145</v>
      </c>
      <c r="AU169" s="156" t="s">
        <v>150</v>
      </c>
      <c r="AY169" s="14" t="s">
        <v>142</v>
      </c>
      <c r="BE169" s="157">
        <f t="shared" si="14"/>
        <v>0</v>
      </c>
      <c r="BF169" s="157">
        <f t="shared" si="15"/>
        <v>19.22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4" t="s">
        <v>150</v>
      </c>
      <c r="BK169" s="157">
        <f t="shared" si="19"/>
        <v>19.22</v>
      </c>
      <c r="BL169" s="14" t="s">
        <v>383</v>
      </c>
      <c r="BM169" s="156" t="s">
        <v>421</v>
      </c>
    </row>
    <row r="170" spans="1:65" s="2" customFormat="1" ht="16.5" customHeight="1">
      <c r="A170" s="26"/>
      <c r="B170" s="144"/>
      <c r="C170" s="162" t="s">
        <v>976</v>
      </c>
      <c r="D170" s="162" t="s">
        <v>281</v>
      </c>
      <c r="E170" s="163" t="s">
        <v>1623</v>
      </c>
      <c r="F170" s="164" t="s">
        <v>1624</v>
      </c>
      <c r="G170" s="165" t="s">
        <v>303</v>
      </c>
      <c r="H170" s="166">
        <v>2</v>
      </c>
      <c r="I170" s="167">
        <v>18.62</v>
      </c>
      <c r="J170" s="167">
        <f t="shared" si="10"/>
        <v>37.24</v>
      </c>
      <c r="K170" s="168"/>
      <c r="L170" s="169"/>
      <c r="M170" s="170" t="s">
        <v>1</v>
      </c>
      <c r="N170" s="171" t="s">
        <v>42</v>
      </c>
      <c r="O170" s="154">
        <v>0</v>
      </c>
      <c r="P170" s="154">
        <f t="shared" si="11"/>
        <v>0</v>
      </c>
      <c r="Q170" s="154">
        <v>0</v>
      </c>
      <c r="R170" s="154">
        <f t="shared" si="12"/>
        <v>0</v>
      </c>
      <c r="S170" s="154">
        <v>0</v>
      </c>
      <c r="T170" s="155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6" t="s">
        <v>1086</v>
      </c>
      <c r="AT170" s="156" t="s">
        <v>281</v>
      </c>
      <c r="AU170" s="156" t="s">
        <v>150</v>
      </c>
      <c r="AY170" s="14" t="s">
        <v>142</v>
      </c>
      <c r="BE170" s="157">
        <f t="shared" si="14"/>
        <v>0</v>
      </c>
      <c r="BF170" s="157">
        <f t="shared" si="15"/>
        <v>37.24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4" t="s">
        <v>150</v>
      </c>
      <c r="BK170" s="157">
        <f t="shared" si="19"/>
        <v>37.24</v>
      </c>
      <c r="BL170" s="14" t="s">
        <v>383</v>
      </c>
      <c r="BM170" s="156" t="s">
        <v>425</v>
      </c>
    </row>
    <row r="171" spans="1:65" s="2" customFormat="1" ht="16.5" customHeight="1">
      <c r="A171" s="26"/>
      <c r="B171" s="144"/>
      <c r="C171" s="145" t="s">
        <v>571</v>
      </c>
      <c r="D171" s="145" t="s">
        <v>145</v>
      </c>
      <c r="E171" s="146" t="s">
        <v>1625</v>
      </c>
      <c r="F171" s="147" t="s">
        <v>1626</v>
      </c>
      <c r="G171" s="148" t="s">
        <v>1627</v>
      </c>
      <c r="H171" s="149">
        <v>1</v>
      </c>
      <c r="I171" s="150">
        <v>31.13</v>
      </c>
      <c r="J171" s="150">
        <f t="shared" si="10"/>
        <v>31.13</v>
      </c>
      <c r="K171" s="151"/>
      <c r="L171" s="27"/>
      <c r="M171" s="152" t="s">
        <v>1</v>
      </c>
      <c r="N171" s="153" t="s">
        <v>42</v>
      </c>
      <c r="O171" s="154">
        <v>0</v>
      </c>
      <c r="P171" s="154">
        <f t="shared" si="11"/>
        <v>0</v>
      </c>
      <c r="Q171" s="154">
        <v>0</v>
      </c>
      <c r="R171" s="154">
        <f t="shared" si="12"/>
        <v>0</v>
      </c>
      <c r="S171" s="154">
        <v>0</v>
      </c>
      <c r="T171" s="155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6" t="s">
        <v>383</v>
      </c>
      <c r="AT171" s="156" t="s">
        <v>145</v>
      </c>
      <c r="AU171" s="156" t="s">
        <v>150</v>
      </c>
      <c r="AY171" s="14" t="s">
        <v>142</v>
      </c>
      <c r="BE171" s="157">
        <f t="shared" si="14"/>
        <v>0</v>
      </c>
      <c r="BF171" s="157">
        <f t="shared" si="15"/>
        <v>31.13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4" t="s">
        <v>150</v>
      </c>
      <c r="BK171" s="157">
        <f t="shared" si="19"/>
        <v>31.13</v>
      </c>
      <c r="BL171" s="14" t="s">
        <v>383</v>
      </c>
      <c r="BM171" s="156" t="s">
        <v>428</v>
      </c>
    </row>
    <row r="172" spans="1:65" s="2" customFormat="1" ht="24.2" customHeight="1">
      <c r="A172" s="26"/>
      <c r="B172" s="144"/>
      <c r="C172" s="145" t="s">
        <v>384</v>
      </c>
      <c r="D172" s="145" t="s">
        <v>145</v>
      </c>
      <c r="E172" s="146" t="s">
        <v>1628</v>
      </c>
      <c r="F172" s="147" t="s">
        <v>1629</v>
      </c>
      <c r="G172" s="148" t="s">
        <v>303</v>
      </c>
      <c r="H172" s="149">
        <v>1</v>
      </c>
      <c r="I172" s="150">
        <v>26.46</v>
      </c>
      <c r="J172" s="150">
        <f t="shared" si="10"/>
        <v>26.46</v>
      </c>
      <c r="K172" s="151"/>
      <c r="L172" s="27"/>
      <c r="M172" s="152" t="s">
        <v>1</v>
      </c>
      <c r="N172" s="153" t="s">
        <v>42</v>
      </c>
      <c r="O172" s="154">
        <v>0</v>
      </c>
      <c r="P172" s="154">
        <f t="shared" si="11"/>
        <v>0</v>
      </c>
      <c r="Q172" s="154">
        <v>0</v>
      </c>
      <c r="R172" s="154">
        <f t="shared" si="12"/>
        <v>0</v>
      </c>
      <c r="S172" s="154">
        <v>0</v>
      </c>
      <c r="T172" s="155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6" t="s">
        <v>383</v>
      </c>
      <c r="AT172" s="156" t="s">
        <v>145</v>
      </c>
      <c r="AU172" s="156" t="s">
        <v>150</v>
      </c>
      <c r="AY172" s="14" t="s">
        <v>142</v>
      </c>
      <c r="BE172" s="157">
        <f t="shared" si="14"/>
        <v>0</v>
      </c>
      <c r="BF172" s="157">
        <f t="shared" si="15"/>
        <v>26.46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4" t="s">
        <v>150</v>
      </c>
      <c r="BK172" s="157">
        <f t="shared" si="19"/>
        <v>26.46</v>
      </c>
      <c r="BL172" s="14" t="s">
        <v>383</v>
      </c>
      <c r="BM172" s="156" t="s">
        <v>432</v>
      </c>
    </row>
    <row r="173" spans="1:65" s="2" customFormat="1" ht="16.5" customHeight="1">
      <c r="A173" s="26"/>
      <c r="B173" s="144"/>
      <c r="C173" s="162" t="s">
        <v>214</v>
      </c>
      <c r="D173" s="162" t="s">
        <v>281</v>
      </c>
      <c r="E173" s="163" t="s">
        <v>1630</v>
      </c>
      <c r="F173" s="164" t="s">
        <v>1631</v>
      </c>
      <c r="G173" s="165" t="s">
        <v>303</v>
      </c>
      <c r="H173" s="166">
        <v>1</v>
      </c>
      <c r="I173" s="167">
        <v>1975.25</v>
      </c>
      <c r="J173" s="167">
        <f t="shared" ref="J173:J204" si="20">ROUND(I173*H173,2)</f>
        <v>1975.25</v>
      </c>
      <c r="K173" s="168"/>
      <c r="L173" s="169"/>
      <c r="M173" s="170" t="s">
        <v>1</v>
      </c>
      <c r="N173" s="171" t="s">
        <v>42</v>
      </c>
      <c r="O173" s="154">
        <v>0</v>
      </c>
      <c r="P173" s="154">
        <f t="shared" ref="P173:P204" si="21">O173*H173</f>
        <v>0</v>
      </c>
      <c r="Q173" s="154">
        <v>0</v>
      </c>
      <c r="R173" s="154">
        <f t="shared" ref="R173:R204" si="22">Q173*H173</f>
        <v>0</v>
      </c>
      <c r="S173" s="154">
        <v>0</v>
      </c>
      <c r="T173" s="155">
        <f t="shared" ref="T173:T204" si="23"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6" t="s">
        <v>1086</v>
      </c>
      <c r="AT173" s="156" t="s">
        <v>281</v>
      </c>
      <c r="AU173" s="156" t="s">
        <v>150</v>
      </c>
      <c r="AY173" s="14" t="s">
        <v>142</v>
      </c>
      <c r="BE173" s="157">
        <f t="shared" ref="BE173:BE204" si="24">IF(N173="základná",J173,0)</f>
        <v>0</v>
      </c>
      <c r="BF173" s="157">
        <f t="shared" ref="BF173:BF204" si="25">IF(N173="znížená",J173,0)</f>
        <v>1975.25</v>
      </c>
      <c r="BG173" s="157">
        <f t="shared" ref="BG173:BG204" si="26">IF(N173="zákl. prenesená",J173,0)</f>
        <v>0</v>
      </c>
      <c r="BH173" s="157">
        <f t="shared" ref="BH173:BH204" si="27">IF(N173="zníž. prenesená",J173,0)</f>
        <v>0</v>
      </c>
      <c r="BI173" s="157">
        <f t="shared" ref="BI173:BI204" si="28">IF(N173="nulová",J173,0)</f>
        <v>0</v>
      </c>
      <c r="BJ173" s="14" t="s">
        <v>150</v>
      </c>
      <c r="BK173" s="157">
        <f t="shared" ref="BK173:BK204" si="29">ROUND(I173*H173,2)</f>
        <v>1975.25</v>
      </c>
      <c r="BL173" s="14" t="s">
        <v>383</v>
      </c>
      <c r="BM173" s="156" t="s">
        <v>435</v>
      </c>
    </row>
    <row r="174" spans="1:65" s="2" customFormat="1" ht="16.5" customHeight="1">
      <c r="A174" s="26"/>
      <c r="B174" s="144"/>
      <c r="C174" s="145" t="s">
        <v>849</v>
      </c>
      <c r="D174" s="145" t="s">
        <v>145</v>
      </c>
      <c r="E174" s="146" t="s">
        <v>1632</v>
      </c>
      <c r="F174" s="147" t="s">
        <v>1633</v>
      </c>
      <c r="G174" s="148" t="s">
        <v>1627</v>
      </c>
      <c r="H174" s="149">
        <v>1</v>
      </c>
      <c r="I174" s="150">
        <v>18.46</v>
      </c>
      <c r="J174" s="150">
        <f t="shared" si="20"/>
        <v>18.46</v>
      </c>
      <c r="K174" s="151"/>
      <c r="L174" s="27"/>
      <c r="M174" s="152" t="s">
        <v>1</v>
      </c>
      <c r="N174" s="153" t="s">
        <v>42</v>
      </c>
      <c r="O174" s="154">
        <v>0</v>
      </c>
      <c r="P174" s="154">
        <f t="shared" si="21"/>
        <v>0</v>
      </c>
      <c r="Q174" s="154">
        <v>0</v>
      </c>
      <c r="R174" s="154">
        <f t="shared" si="22"/>
        <v>0</v>
      </c>
      <c r="S174" s="154">
        <v>0</v>
      </c>
      <c r="T174" s="155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6" t="s">
        <v>383</v>
      </c>
      <c r="AT174" s="156" t="s">
        <v>145</v>
      </c>
      <c r="AU174" s="156" t="s">
        <v>150</v>
      </c>
      <c r="AY174" s="14" t="s">
        <v>142</v>
      </c>
      <c r="BE174" s="157">
        <f t="shared" si="24"/>
        <v>0</v>
      </c>
      <c r="BF174" s="157">
        <f t="shared" si="25"/>
        <v>18.46</v>
      </c>
      <c r="BG174" s="157">
        <f t="shared" si="26"/>
        <v>0</v>
      </c>
      <c r="BH174" s="157">
        <f t="shared" si="27"/>
        <v>0</v>
      </c>
      <c r="BI174" s="157">
        <f t="shared" si="28"/>
        <v>0</v>
      </c>
      <c r="BJ174" s="14" t="s">
        <v>150</v>
      </c>
      <c r="BK174" s="157">
        <f t="shared" si="29"/>
        <v>18.46</v>
      </c>
      <c r="BL174" s="14" t="s">
        <v>383</v>
      </c>
      <c r="BM174" s="156" t="s">
        <v>439</v>
      </c>
    </row>
    <row r="175" spans="1:65" s="2" customFormat="1" ht="24.2" customHeight="1">
      <c r="A175" s="26"/>
      <c r="B175" s="144"/>
      <c r="C175" s="145" t="s">
        <v>841</v>
      </c>
      <c r="D175" s="145" t="s">
        <v>145</v>
      </c>
      <c r="E175" s="146" t="s">
        <v>1634</v>
      </c>
      <c r="F175" s="147" t="s">
        <v>1635</v>
      </c>
      <c r="G175" s="148" t="s">
        <v>303</v>
      </c>
      <c r="H175" s="149">
        <v>1</v>
      </c>
      <c r="I175" s="150">
        <v>13.56</v>
      </c>
      <c r="J175" s="150">
        <f t="shared" si="20"/>
        <v>13.56</v>
      </c>
      <c r="K175" s="151"/>
      <c r="L175" s="27"/>
      <c r="M175" s="152" t="s">
        <v>1</v>
      </c>
      <c r="N175" s="153" t="s">
        <v>42</v>
      </c>
      <c r="O175" s="154">
        <v>0</v>
      </c>
      <c r="P175" s="154">
        <f t="shared" si="21"/>
        <v>0</v>
      </c>
      <c r="Q175" s="154">
        <v>0</v>
      </c>
      <c r="R175" s="154">
        <f t="shared" si="22"/>
        <v>0</v>
      </c>
      <c r="S175" s="154">
        <v>0</v>
      </c>
      <c r="T175" s="155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6" t="s">
        <v>383</v>
      </c>
      <c r="AT175" s="156" t="s">
        <v>145</v>
      </c>
      <c r="AU175" s="156" t="s">
        <v>150</v>
      </c>
      <c r="AY175" s="14" t="s">
        <v>142</v>
      </c>
      <c r="BE175" s="157">
        <f t="shared" si="24"/>
        <v>0</v>
      </c>
      <c r="BF175" s="157">
        <f t="shared" si="25"/>
        <v>13.56</v>
      </c>
      <c r="BG175" s="157">
        <f t="shared" si="26"/>
        <v>0</v>
      </c>
      <c r="BH175" s="157">
        <f t="shared" si="27"/>
        <v>0</v>
      </c>
      <c r="BI175" s="157">
        <f t="shared" si="28"/>
        <v>0</v>
      </c>
      <c r="BJ175" s="14" t="s">
        <v>150</v>
      </c>
      <c r="BK175" s="157">
        <f t="shared" si="29"/>
        <v>13.56</v>
      </c>
      <c r="BL175" s="14" t="s">
        <v>383</v>
      </c>
      <c r="BM175" s="156" t="s">
        <v>442</v>
      </c>
    </row>
    <row r="176" spans="1:65" s="2" customFormat="1" ht="16.5" customHeight="1">
      <c r="A176" s="26"/>
      <c r="B176" s="144"/>
      <c r="C176" s="162" t="s">
        <v>662</v>
      </c>
      <c r="D176" s="162" t="s">
        <v>281</v>
      </c>
      <c r="E176" s="163" t="s">
        <v>1636</v>
      </c>
      <c r="F176" s="164" t="s">
        <v>1637</v>
      </c>
      <c r="G176" s="165" t="s">
        <v>303</v>
      </c>
      <c r="H176" s="166">
        <v>1</v>
      </c>
      <c r="I176" s="167">
        <v>224.4</v>
      </c>
      <c r="J176" s="167">
        <f t="shared" si="20"/>
        <v>224.4</v>
      </c>
      <c r="K176" s="168"/>
      <c r="L176" s="169"/>
      <c r="M176" s="170" t="s">
        <v>1</v>
      </c>
      <c r="N176" s="171" t="s">
        <v>42</v>
      </c>
      <c r="O176" s="154">
        <v>0</v>
      </c>
      <c r="P176" s="154">
        <f t="shared" si="21"/>
        <v>0</v>
      </c>
      <c r="Q176" s="154">
        <v>0</v>
      </c>
      <c r="R176" s="154">
        <f t="shared" si="22"/>
        <v>0</v>
      </c>
      <c r="S176" s="154">
        <v>0</v>
      </c>
      <c r="T176" s="155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6" t="s">
        <v>1086</v>
      </c>
      <c r="AT176" s="156" t="s">
        <v>281</v>
      </c>
      <c r="AU176" s="156" t="s">
        <v>150</v>
      </c>
      <c r="AY176" s="14" t="s">
        <v>142</v>
      </c>
      <c r="BE176" s="157">
        <f t="shared" si="24"/>
        <v>0</v>
      </c>
      <c r="BF176" s="157">
        <f t="shared" si="25"/>
        <v>224.4</v>
      </c>
      <c r="BG176" s="157">
        <f t="shared" si="26"/>
        <v>0</v>
      </c>
      <c r="BH176" s="157">
        <f t="shared" si="27"/>
        <v>0</v>
      </c>
      <c r="BI176" s="157">
        <f t="shared" si="28"/>
        <v>0</v>
      </c>
      <c r="BJ176" s="14" t="s">
        <v>150</v>
      </c>
      <c r="BK176" s="157">
        <f t="shared" si="29"/>
        <v>224.4</v>
      </c>
      <c r="BL176" s="14" t="s">
        <v>383</v>
      </c>
      <c r="BM176" s="156" t="s">
        <v>446</v>
      </c>
    </row>
    <row r="177" spans="1:65" s="2" customFormat="1" ht="24.2" customHeight="1">
      <c r="A177" s="26"/>
      <c r="B177" s="144"/>
      <c r="C177" s="145" t="s">
        <v>955</v>
      </c>
      <c r="D177" s="145" t="s">
        <v>145</v>
      </c>
      <c r="E177" s="146" t="s">
        <v>1638</v>
      </c>
      <c r="F177" s="147" t="s">
        <v>1639</v>
      </c>
      <c r="G177" s="148" t="s">
        <v>303</v>
      </c>
      <c r="H177" s="149">
        <v>121</v>
      </c>
      <c r="I177" s="150">
        <v>1.07</v>
      </c>
      <c r="J177" s="150">
        <f t="shared" si="20"/>
        <v>129.47</v>
      </c>
      <c r="K177" s="151"/>
      <c r="L177" s="27"/>
      <c r="M177" s="152" t="s">
        <v>1</v>
      </c>
      <c r="N177" s="153" t="s">
        <v>42</v>
      </c>
      <c r="O177" s="154">
        <v>0</v>
      </c>
      <c r="P177" s="154">
        <f t="shared" si="21"/>
        <v>0</v>
      </c>
      <c r="Q177" s="154">
        <v>0</v>
      </c>
      <c r="R177" s="154">
        <f t="shared" si="22"/>
        <v>0</v>
      </c>
      <c r="S177" s="154">
        <v>0</v>
      </c>
      <c r="T177" s="155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6" t="s">
        <v>383</v>
      </c>
      <c r="AT177" s="156" t="s">
        <v>145</v>
      </c>
      <c r="AU177" s="156" t="s">
        <v>150</v>
      </c>
      <c r="AY177" s="14" t="s">
        <v>142</v>
      </c>
      <c r="BE177" s="157">
        <f t="shared" si="24"/>
        <v>0</v>
      </c>
      <c r="BF177" s="157">
        <f t="shared" si="25"/>
        <v>129.47</v>
      </c>
      <c r="BG177" s="157">
        <f t="shared" si="26"/>
        <v>0</v>
      </c>
      <c r="BH177" s="157">
        <f t="shared" si="27"/>
        <v>0</v>
      </c>
      <c r="BI177" s="157">
        <f t="shared" si="28"/>
        <v>0</v>
      </c>
      <c r="BJ177" s="14" t="s">
        <v>150</v>
      </c>
      <c r="BK177" s="157">
        <f t="shared" si="29"/>
        <v>129.47</v>
      </c>
      <c r="BL177" s="14" t="s">
        <v>383</v>
      </c>
      <c r="BM177" s="156" t="s">
        <v>449</v>
      </c>
    </row>
    <row r="178" spans="1:65" s="2" customFormat="1" ht="24.2" customHeight="1">
      <c r="A178" s="26"/>
      <c r="B178" s="144"/>
      <c r="C178" s="145" t="s">
        <v>623</v>
      </c>
      <c r="D178" s="145" t="s">
        <v>145</v>
      </c>
      <c r="E178" s="146" t="s">
        <v>1640</v>
      </c>
      <c r="F178" s="147" t="s">
        <v>1130</v>
      </c>
      <c r="G178" s="148" t="s">
        <v>303</v>
      </c>
      <c r="H178" s="149">
        <v>13</v>
      </c>
      <c r="I178" s="150">
        <v>1.6</v>
      </c>
      <c r="J178" s="150">
        <f t="shared" si="20"/>
        <v>20.8</v>
      </c>
      <c r="K178" s="151"/>
      <c r="L178" s="27"/>
      <c r="M178" s="152" t="s">
        <v>1</v>
      </c>
      <c r="N178" s="153" t="s">
        <v>42</v>
      </c>
      <c r="O178" s="154">
        <v>0</v>
      </c>
      <c r="P178" s="154">
        <f t="shared" si="21"/>
        <v>0</v>
      </c>
      <c r="Q178" s="154">
        <v>0</v>
      </c>
      <c r="R178" s="154">
        <f t="shared" si="22"/>
        <v>0</v>
      </c>
      <c r="S178" s="154">
        <v>0</v>
      </c>
      <c r="T178" s="155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6" t="s">
        <v>383</v>
      </c>
      <c r="AT178" s="156" t="s">
        <v>145</v>
      </c>
      <c r="AU178" s="156" t="s">
        <v>150</v>
      </c>
      <c r="AY178" s="14" t="s">
        <v>142</v>
      </c>
      <c r="BE178" s="157">
        <f t="shared" si="24"/>
        <v>0</v>
      </c>
      <c r="BF178" s="157">
        <f t="shared" si="25"/>
        <v>20.8</v>
      </c>
      <c r="BG178" s="157">
        <f t="shared" si="26"/>
        <v>0</v>
      </c>
      <c r="BH178" s="157">
        <f t="shared" si="27"/>
        <v>0</v>
      </c>
      <c r="BI178" s="157">
        <f t="shared" si="28"/>
        <v>0</v>
      </c>
      <c r="BJ178" s="14" t="s">
        <v>150</v>
      </c>
      <c r="BK178" s="157">
        <f t="shared" si="29"/>
        <v>20.8</v>
      </c>
      <c r="BL178" s="14" t="s">
        <v>383</v>
      </c>
      <c r="BM178" s="156" t="s">
        <v>453</v>
      </c>
    </row>
    <row r="179" spans="1:65" s="2" customFormat="1" ht="24.2" customHeight="1">
      <c r="A179" s="26"/>
      <c r="B179" s="144"/>
      <c r="C179" s="145" t="s">
        <v>965</v>
      </c>
      <c r="D179" s="145" t="s">
        <v>145</v>
      </c>
      <c r="E179" s="146" t="s">
        <v>1641</v>
      </c>
      <c r="F179" s="147" t="s">
        <v>1134</v>
      </c>
      <c r="G179" s="148" t="s">
        <v>303</v>
      </c>
      <c r="H179" s="149">
        <v>5</v>
      </c>
      <c r="I179" s="150">
        <v>2.82</v>
      </c>
      <c r="J179" s="150">
        <f t="shared" si="20"/>
        <v>14.1</v>
      </c>
      <c r="K179" s="151"/>
      <c r="L179" s="27"/>
      <c r="M179" s="152" t="s">
        <v>1</v>
      </c>
      <c r="N179" s="153" t="s">
        <v>42</v>
      </c>
      <c r="O179" s="154">
        <v>0</v>
      </c>
      <c r="P179" s="154">
        <f t="shared" si="21"/>
        <v>0</v>
      </c>
      <c r="Q179" s="154">
        <v>0</v>
      </c>
      <c r="R179" s="154">
        <f t="shared" si="22"/>
        <v>0</v>
      </c>
      <c r="S179" s="154">
        <v>0</v>
      </c>
      <c r="T179" s="155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6" t="s">
        <v>383</v>
      </c>
      <c r="AT179" s="156" t="s">
        <v>145</v>
      </c>
      <c r="AU179" s="156" t="s">
        <v>150</v>
      </c>
      <c r="AY179" s="14" t="s">
        <v>142</v>
      </c>
      <c r="BE179" s="157">
        <f t="shared" si="24"/>
        <v>0</v>
      </c>
      <c r="BF179" s="157">
        <f t="shared" si="25"/>
        <v>14.1</v>
      </c>
      <c r="BG179" s="157">
        <f t="shared" si="26"/>
        <v>0</v>
      </c>
      <c r="BH179" s="157">
        <f t="shared" si="27"/>
        <v>0</v>
      </c>
      <c r="BI179" s="157">
        <f t="shared" si="28"/>
        <v>0</v>
      </c>
      <c r="BJ179" s="14" t="s">
        <v>150</v>
      </c>
      <c r="BK179" s="157">
        <f t="shared" si="29"/>
        <v>14.1</v>
      </c>
      <c r="BL179" s="14" t="s">
        <v>383</v>
      </c>
      <c r="BM179" s="156" t="s">
        <v>477</v>
      </c>
    </row>
    <row r="180" spans="1:65" s="2" customFormat="1" ht="16.5" customHeight="1">
      <c r="A180" s="26"/>
      <c r="B180" s="144"/>
      <c r="C180" s="145" t="s">
        <v>415</v>
      </c>
      <c r="D180" s="145" t="s">
        <v>145</v>
      </c>
      <c r="E180" s="146" t="s">
        <v>1642</v>
      </c>
      <c r="F180" s="147" t="s">
        <v>1643</v>
      </c>
      <c r="G180" s="148" t="s">
        <v>303</v>
      </c>
      <c r="H180" s="149">
        <v>66</v>
      </c>
      <c r="I180" s="150">
        <v>15.95</v>
      </c>
      <c r="J180" s="150">
        <f t="shared" si="20"/>
        <v>1052.7</v>
      </c>
      <c r="K180" s="151"/>
      <c r="L180" s="27"/>
      <c r="M180" s="152" t="s">
        <v>1</v>
      </c>
      <c r="N180" s="153" t="s">
        <v>42</v>
      </c>
      <c r="O180" s="154">
        <v>0</v>
      </c>
      <c r="P180" s="154">
        <f t="shared" si="21"/>
        <v>0</v>
      </c>
      <c r="Q180" s="154">
        <v>0</v>
      </c>
      <c r="R180" s="154">
        <f t="shared" si="22"/>
        <v>0</v>
      </c>
      <c r="S180" s="154">
        <v>0</v>
      </c>
      <c r="T180" s="155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6" t="s">
        <v>383</v>
      </c>
      <c r="AT180" s="156" t="s">
        <v>145</v>
      </c>
      <c r="AU180" s="156" t="s">
        <v>150</v>
      </c>
      <c r="AY180" s="14" t="s">
        <v>142</v>
      </c>
      <c r="BE180" s="157">
        <f t="shared" si="24"/>
        <v>0</v>
      </c>
      <c r="BF180" s="157">
        <f t="shared" si="25"/>
        <v>1052.7</v>
      </c>
      <c r="BG180" s="157">
        <f t="shared" si="26"/>
        <v>0</v>
      </c>
      <c r="BH180" s="157">
        <f t="shared" si="27"/>
        <v>0</v>
      </c>
      <c r="BI180" s="157">
        <f t="shared" si="28"/>
        <v>0</v>
      </c>
      <c r="BJ180" s="14" t="s">
        <v>150</v>
      </c>
      <c r="BK180" s="157">
        <f t="shared" si="29"/>
        <v>1052.7</v>
      </c>
      <c r="BL180" s="14" t="s">
        <v>383</v>
      </c>
      <c r="BM180" s="156" t="s">
        <v>481</v>
      </c>
    </row>
    <row r="181" spans="1:65" s="2" customFormat="1" ht="16.5" customHeight="1">
      <c r="A181" s="26"/>
      <c r="B181" s="144"/>
      <c r="C181" s="145" t="s">
        <v>555</v>
      </c>
      <c r="D181" s="176" t="s">
        <v>145</v>
      </c>
      <c r="E181" s="146" t="s">
        <v>1642</v>
      </c>
      <c r="F181" s="147" t="s">
        <v>1643</v>
      </c>
      <c r="G181" s="148" t="s">
        <v>303</v>
      </c>
      <c r="H181" s="149">
        <v>-33</v>
      </c>
      <c r="I181" s="150">
        <v>15.95</v>
      </c>
      <c r="J181" s="150">
        <f t="shared" si="20"/>
        <v>-526.35</v>
      </c>
      <c r="K181" s="151"/>
      <c r="L181" s="27"/>
      <c r="M181" s="152" t="s">
        <v>1</v>
      </c>
      <c r="N181" s="153" t="s">
        <v>42</v>
      </c>
      <c r="O181" s="154">
        <v>0</v>
      </c>
      <c r="P181" s="154">
        <f t="shared" si="21"/>
        <v>0</v>
      </c>
      <c r="Q181" s="154">
        <v>0</v>
      </c>
      <c r="R181" s="154">
        <f t="shared" si="22"/>
        <v>0</v>
      </c>
      <c r="S181" s="154">
        <v>0</v>
      </c>
      <c r="T181" s="155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6" t="s">
        <v>383</v>
      </c>
      <c r="AT181" s="156" t="s">
        <v>145</v>
      </c>
      <c r="AU181" s="156" t="s">
        <v>150</v>
      </c>
      <c r="AY181" s="14" t="s">
        <v>142</v>
      </c>
      <c r="BE181" s="157">
        <f t="shared" si="24"/>
        <v>0</v>
      </c>
      <c r="BF181" s="157">
        <f t="shared" si="25"/>
        <v>-526.35</v>
      </c>
      <c r="BG181" s="157">
        <f t="shared" si="26"/>
        <v>0</v>
      </c>
      <c r="BH181" s="157">
        <f t="shared" si="27"/>
        <v>0</v>
      </c>
      <c r="BI181" s="157">
        <f t="shared" si="28"/>
        <v>0</v>
      </c>
      <c r="BJ181" s="14" t="s">
        <v>150</v>
      </c>
      <c r="BK181" s="157">
        <f t="shared" si="29"/>
        <v>-526.35</v>
      </c>
      <c r="BL181" s="14" t="s">
        <v>383</v>
      </c>
      <c r="BM181" s="156" t="s">
        <v>1644</v>
      </c>
    </row>
    <row r="182" spans="1:65" s="2" customFormat="1" ht="16.5" customHeight="1">
      <c r="A182" s="26"/>
      <c r="B182" s="144"/>
      <c r="C182" s="145" t="s">
        <v>1645</v>
      </c>
      <c r="D182" s="172" t="s">
        <v>145</v>
      </c>
      <c r="E182" s="146" t="s">
        <v>1646</v>
      </c>
      <c r="F182" s="147" t="s">
        <v>1647</v>
      </c>
      <c r="G182" s="148" t="s">
        <v>303</v>
      </c>
      <c r="H182" s="149">
        <v>52</v>
      </c>
      <c r="I182" s="150">
        <v>7.43</v>
      </c>
      <c r="J182" s="150">
        <f t="shared" si="20"/>
        <v>386.36</v>
      </c>
      <c r="K182" s="151"/>
      <c r="L182" s="27"/>
      <c r="M182" s="152" t="s">
        <v>1</v>
      </c>
      <c r="N182" s="153" t="s">
        <v>42</v>
      </c>
      <c r="O182" s="154">
        <v>0.86</v>
      </c>
      <c r="P182" s="154">
        <f t="shared" si="21"/>
        <v>44.72</v>
      </c>
      <c r="Q182" s="154">
        <v>0</v>
      </c>
      <c r="R182" s="154">
        <f t="shared" si="22"/>
        <v>0</v>
      </c>
      <c r="S182" s="154">
        <v>0</v>
      </c>
      <c r="T182" s="155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6" t="s">
        <v>383</v>
      </c>
      <c r="AT182" s="156" t="s">
        <v>145</v>
      </c>
      <c r="AU182" s="156" t="s">
        <v>150</v>
      </c>
      <c r="AY182" s="14" t="s">
        <v>142</v>
      </c>
      <c r="BE182" s="157">
        <f t="shared" si="24"/>
        <v>0</v>
      </c>
      <c r="BF182" s="157">
        <f t="shared" si="25"/>
        <v>386.36</v>
      </c>
      <c r="BG182" s="157">
        <f t="shared" si="26"/>
        <v>0</v>
      </c>
      <c r="BH182" s="157">
        <f t="shared" si="27"/>
        <v>0</v>
      </c>
      <c r="BI182" s="157">
        <f t="shared" si="28"/>
        <v>0</v>
      </c>
      <c r="BJ182" s="14" t="s">
        <v>150</v>
      </c>
      <c r="BK182" s="157">
        <f t="shared" si="29"/>
        <v>386.36</v>
      </c>
      <c r="BL182" s="14" t="s">
        <v>383</v>
      </c>
      <c r="BM182" s="156" t="s">
        <v>1648</v>
      </c>
    </row>
    <row r="183" spans="1:65" s="2" customFormat="1" ht="16.5" customHeight="1">
      <c r="A183" s="26"/>
      <c r="B183" s="144"/>
      <c r="C183" s="145" t="s">
        <v>1649</v>
      </c>
      <c r="D183" s="172" t="s">
        <v>145</v>
      </c>
      <c r="E183" s="146" t="s">
        <v>1650</v>
      </c>
      <c r="F183" s="147" t="s">
        <v>1651</v>
      </c>
      <c r="G183" s="148" t="s">
        <v>303</v>
      </c>
      <c r="H183" s="149">
        <v>5</v>
      </c>
      <c r="I183" s="150">
        <v>15.95</v>
      </c>
      <c r="J183" s="150">
        <f t="shared" si="20"/>
        <v>79.75</v>
      </c>
      <c r="K183" s="151"/>
      <c r="L183" s="27"/>
      <c r="M183" s="152" t="s">
        <v>1</v>
      </c>
      <c r="N183" s="153" t="s">
        <v>42</v>
      </c>
      <c r="O183" s="154">
        <v>0</v>
      </c>
      <c r="P183" s="154">
        <f t="shared" si="21"/>
        <v>0</v>
      </c>
      <c r="Q183" s="154">
        <v>0</v>
      </c>
      <c r="R183" s="154">
        <f t="shared" si="22"/>
        <v>0</v>
      </c>
      <c r="S183" s="154">
        <v>0</v>
      </c>
      <c r="T183" s="155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6" t="s">
        <v>383</v>
      </c>
      <c r="AT183" s="156" t="s">
        <v>145</v>
      </c>
      <c r="AU183" s="156" t="s">
        <v>150</v>
      </c>
      <c r="AY183" s="14" t="s">
        <v>142</v>
      </c>
      <c r="BE183" s="157">
        <f t="shared" si="24"/>
        <v>0</v>
      </c>
      <c r="BF183" s="157">
        <f t="shared" si="25"/>
        <v>79.75</v>
      </c>
      <c r="BG183" s="157">
        <f t="shared" si="26"/>
        <v>0</v>
      </c>
      <c r="BH183" s="157">
        <f t="shared" si="27"/>
        <v>0</v>
      </c>
      <c r="BI183" s="157">
        <f t="shared" si="28"/>
        <v>0</v>
      </c>
      <c r="BJ183" s="14" t="s">
        <v>150</v>
      </c>
      <c r="BK183" s="157">
        <f t="shared" si="29"/>
        <v>79.75</v>
      </c>
      <c r="BL183" s="14" t="s">
        <v>383</v>
      </c>
      <c r="BM183" s="156" t="s">
        <v>1652</v>
      </c>
    </row>
    <row r="184" spans="1:65" s="2" customFormat="1" ht="24.2" customHeight="1">
      <c r="A184" s="26"/>
      <c r="B184" s="144"/>
      <c r="C184" s="145" t="s">
        <v>934</v>
      </c>
      <c r="D184" s="172" t="s">
        <v>145</v>
      </c>
      <c r="E184" s="146" t="s">
        <v>1653</v>
      </c>
      <c r="F184" s="147" t="s">
        <v>1654</v>
      </c>
      <c r="G184" s="148" t="s">
        <v>303</v>
      </c>
      <c r="H184" s="149">
        <v>1</v>
      </c>
      <c r="I184" s="150">
        <v>15.95</v>
      </c>
      <c r="J184" s="150">
        <f t="shared" si="20"/>
        <v>15.95</v>
      </c>
      <c r="K184" s="151"/>
      <c r="L184" s="27"/>
      <c r="M184" s="152" t="s">
        <v>1</v>
      </c>
      <c r="N184" s="153" t="s">
        <v>42</v>
      </c>
      <c r="O184" s="154">
        <v>0</v>
      </c>
      <c r="P184" s="154">
        <f t="shared" si="21"/>
        <v>0</v>
      </c>
      <c r="Q184" s="154">
        <v>0</v>
      </c>
      <c r="R184" s="154">
        <f t="shared" si="22"/>
        <v>0</v>
      </c>
      <c r="S184" s="154">
        <v>0</v>
      </c>
      <c r="T184" s="155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6" t="s">
        <v>383</v>
      </c>
      <c r="AT184" s="156" t="s">
        <v>145</v>
      </c>
      <c r="AU184" s="156" t="s">
        <v>150</v>
      </c>
      <c r="AY184" s="14" t="s">
        <v>142</v>
      </c>
      <c r="BE184" s="157">
        <f t="shared" si="24"/>
        <v>0</v>
      </c>
      <c r="BF184" s="157">
        <f t="shared" si="25"/>
        <v>15.95</v>
      </c>
      <c r="BG184" s="157">
        <f t="shared" si="26"/>
        <v>0</v>
      </c>
      <c r="BH184" s="157">
        <f t="shared" si="27"/>
        <v>0</v>
      </c>
      <c r="BI184" s="157">
        <f t="shared" si="28"/>
        <v>0</v>
      </c>
      <c r="BJ184" s="14" t="s">
        <v>150</v>
      </c>
      <c r="BK184" s="157">
        <f t="shared" si="29"/>
        <v>15.95</v>
      </c>
      <c r="BL184" s="14" t="s">
        <v>383</v>
      </c>
      <c r="BM184" s="156" t="s">
        <v>1655</v>
      </c>
    </row>
    <row r="185" spans="1:65" s="2" customFormat="1" ht="24.2" customHeight="1">
      <c r="A185" s="26"/>
      <c r="B185" s="144"/>
      <c r="C185" s="145" t="s">
        <v>1656</v>
      </c>
      <c r="D185" s="172" t="s">
        <v>145</v>
      </c>
      <c r="E185" s="146" t="s">
        <v>1657</v>
      </c>
      <c r="F185" s="147" t="s">
        <v>1658</v>
      </c>
      <c r="G185" s="148" t="s">
        <v>303</v>
      </c>
      <c r="H185" s="149">
        <v>1</v>
      </c>
      <c r="I185" s="150">
        <v>27.5</v>
      </c>
      <c r="J185" s="150">
        <f t="shared" si="20"/>
        <v>27.5</v>
      </c>
      <c r="K185" s="151"/>
      <c r="L185" s="27"/>
      <c r="M185" s="152" t="s">
        <v>1</v>
      </c>
      <c r="N185" s="153" t="s">
        <v>42</v>
      </c>
      <c r="O185" s="154">
        <v>0</v>
      </c>
      <c r="P185" s="154">
        <f t="shared" si="21"/>
        <v>0</v>
      </c>
      <c r="Q185" s="154">
        <v>0</v>
      </c>
      <c r="R185" s="154">
        <f t="shared" si="22"/>
        <v>0</v>
      </c>
      <c r="S185" s="154">
        <v>0</v>
      </c>
      <c r="T185" s="155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6" t="s">
        <v>383</v>
      </c>
      <c r="AT185" s="156" t="s">
        <v>145</v>
      </c>
      <c r="AU185" s="156" t="s">
        <v>150</v>
      </c>
      <c r="AY185" s="14" t="s">
        <v>142</v>
      </c>
      <c r="BE185" s="157">
        <f t="shared" si="24"/>
        <v>0</v>
      </c>
      <c r="BF185" s="157">
        <f t="shared" si="25"/>
        <v>27.5</v>
      </c>
      <c r="BG185" s="157">
        <f t="shared" si="26"/>
        <v>0</v>
      </c>
      <c r="BH185" s="157">
        <f t="shared" si="27"/>
        <v>0</v>
      </c>
      <c r="BI185" s="157">
        <f t="shared" si="28"/>
        <v>0</v>
      </c>
      <c r="BJ185" s="14" t="s">
        <v>150</v>
      </c>
      <c r="BK185" s="157">
        <f t="shared" si="29"/>
        <v>27.5</v>
      </c>
      <c r="BL185" s="14" t="s">
        <v>383</v>
      </c>
      <c r="BM185" s="156" t="s">
        <v>1659</v>
      </c>
    </row>
    <row r="186" spans="1:65" s="2" customFormat="1" ht="24.2" customHeight="1">
      <c r="A186" s="26"/>
      <c r="B186" s="144"/>
      <c r="C186" s="162" t="s">
        <v>218</v>
      </c>
      <c r="D186" s="162" t="s">
        <v>281</v>
      </c>
      <c r="E186" s="163" t="s">
        <v>1660</v>
      </c>
      <c r="F186" s="164" t="s">
        <v>1661</v>
      </c>
      <c r="G186" s="165" t="s">
        <v>303</v>
      </c>
      <c r="H186" s="166">
        <v>16</v>
      </c>
      <c r="I186" s="167">
        <v>59.44</v>
      </c>
      <c r="J186" s="167">
        <f t="shared" si="20"/>
        <v>951.04</v>
      </c>
      <c r="K186" s="168"/>
      <c r="L186" s="169"/>
      <c r="M186" s="170" t="s">
        <v>1</v>
      </c>
      <c r="N186" s="171" t="s">
        <v>42</v>
      </c>
      <c r="O186" s="154">
        <v>0</v>
      </c>
      <c r="P186" s="154">
        <f t="shared" si="21"/>
        <v>0</v>
      </c>
      <c r="Q186" s="154">
        <v>0</v>
      </c>
      <c r="R186" s="154">
        <f t="shared" si="22"/>
        <v>0</v>
      </c>
      <c r="S186" s="154">
        <v>0</v>
      </c>
      <c r="T186" s="155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6" t="s">
        <v>1086</v>
      </c>
      <c r="AT186" s="156" t="s">
        <v>281</v>
      </c>
      <c r="AU186" s="156" t="s">
        <v>150</v>
      </c>
      <c r="AY186" s="14" t="s">
        <v>142</v>
      </c>
      <c r="BE186" s="157">
        <f t="shared" si="24"/>
        <v>0</v>
      </c>
      <c r="BF186" s="157">
        <f t="shared" si="25"/>
        <v>951.04</v>
      </c>
      <c r="BG186" s="157">
        <f t="shared" si="26"/>
        <v>0</v>
      </c>
      <c r="BH186" s="157">
        <f t="shared" si="27"/>
        <v>0</v>
      </c>
      <c r="BI186" s="157">
        <f t="shared" si="28"/>
        <v>0</v>
      </c>
      <c r="BJ186" s="14" t="s">
        <v>150</v>
      </c>
      <c r="BK186" s="157">
        <f t="shared" si="29"/>
        <v>951.04</v>
      </c>
      <c r="BL186" s="14" t="s">
        <v>383</v>
      </c>
      <c r="BM186" s="156" t="s">
        <v>484</v>
      </c>
    </row>
    <row r="187" spans="1:65" s="2" customFormat="1" ht="24.2" customHeight="1">
      <c r="A187" s="26"/>
      <c r="B187" s="144"/>
      <c r="C187" s="162" t="s">
        <v>886</v>
      </c>
      <c r="D187" s="177" t="s">
        <v>281</v>
      </c>
      <c r="E187" s="163" t="s">
        <v>1660</v>
      </c>
      <c r="F187" s="164" t="s">
        <v>1661</v>
      </c>
      <c r="G187" s="165" t="s">
        <v>303</v>
      </c>
      <c r="H187" s="166">
        <v>-14</v>
      </c>
      <c r="I187" s="167">
        <v>59.44</v>
      </c>
      <c r="J187" s="167">
        <f t="shared" si="20"/>
        <v>-832.16</v>
      </c>
      <c r="K187" s="168"/>
      <c r="L187" s="169"/>
      <c r="M187" s="170" t="s">
        <v>1</v>
      </c>
      <c r="N187" s="171" t="s">
        <v>42</v>
      </c>
      <c r="O187" s="154">
        <v>0</v>
      </c>
      <c r="P187" s="154">
        <f t="shared" si="21"/>
        <v>0</v>
      </c>
      <c r="Q187" s="154">
        <v>0</v>
      </c>
      <c r="R187" s="154">
        <f t="shared" si="22"/>
        <v>0</v>
      </c>
      <c r="S187" s="154">
        <v>0</v>
      </c>
      <c r="T187" s="155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6" t="s">
        <v>1086</v>
      </c>
      <c r="AT187" s="156" t="s">
        <v>281</v>
      </c>
      <c r="AU187" s="156" t="s">
        <v>150</v>
      </c>
      <c r="AY187" s="14" t="s">
        <v>142</v>
      </c>
      <c r="BE187" s="157">
        <f t="shared" si="24"/>
        <v>0</v>
      </c>
      <c r="BF187" s="157">
        <f t="shared" si="25"/>
        <v>-832.16</v>
      </c>
      <c r="BG187" s="157">
        <f t="shared" si="26"/>
        <v>0</v>
      </c>
      <c r="BH187" s="157">
        <f t="shared" si="27"/>
        <v>0</v>
      </c>
      <c r="BI187" s="157">
        <f t="shared" si="28"/>
        <v>0</v>
      </c>
      <c r="BJ187" s="14" t="s">
        <v>150</v>
      </c>
      <c r="BK187" s="157">
        <f t="shared" si="29"/>
        <v>-832.16</v>
      </c>
      <c r="BL187" s="14" t="s">
        <v>383</v>
      </c>
      <c r="BM187" s="156" t="s">
        <v>1662</v>
      </c>
    </row>
    <row r="188" spans="1:65" s="2" customFormat="1" ht="24.2" customHeight="1">
      <c r="A188" s="26"/>
      <c r="B188" s="144"/>
      <c r="C188" s="162" t="s">
        <v>898</v>
      </c>
      <c r="D188" s="162" t="s">
        <v>281</v>
      </c>
      <c r="E188" s="163" t="s">
        <v>1663</v>
      </c>
      <c r="F188" s="164" t="s">
        <v>1664</v>
      </c>
      <c r="G188" s="165" t="s">
        <v>303</v>
      </c>
      <c r="H188" s="166">
        <v>2</v>
      </c>
      <c r="I188" s="167">
        <v>59.13</v>
      </c>
      <c r="J188" s="167">
        <f t="shared" si="20"/>
        <v>118.26</v>
      </c>
      <c r="K188" s="168"/>
      <c r="L188" s="169"/>
      <c r="M188" s="170" t="s">
        <v>1</v>
      </c>
      <c r="N188" s="171" t="s">
        <v>42</v>
      </c>
      <c r="O188" s="154">
        <v>0</v>
      </c>
      <c r="P188" s="154">
        <f t="shared" si="21"/>
        <v>0</v>
      </c>
      <c r="Q188" s="154">
        <v>0</v>
      </c>
      <c r="R188" s="154">
        <f t="shared" si="22"/>
        <v>0</v>
      </c>
      <c r="S188" s="154">
        <v>0</v>
      </c>
      <c r="T188" s="155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6" t="s">
        <v>1086</v>
      </c>
      <c r="AT188" s="156" t="s">
        <v>281</v>
      </c>
      <c r="AU188" s="156" t="s">
        <v>150</v>
      </c>
      <c r="AY188" s="14" t="s">
        <v>142</v>
      </c>
      <c r="BE188" s="157">
        <f t="shared" si="24"/>
        <v>0</v>
      </c>
      <c r="BF188" s="157">
        <f t="shared" si="25"/>
        <v>118.26</v>
      </c>
      <c r="BG188" s="157">
        <f t="shared" si="26"/>
        <v>0</v>
      </c>
      <c r="BH188" s="157">
        <f t="shared" si="27"/>
        <v>0</v>
      </c>
      <c r="BI188" s="157">
        <f t="shared" si="28"/>
        <v>0</v>
      </c>
      <c r="BJ188" s="14" t="s">
        <v>150</v>
      </c>
      <c r="BK188" s="157">
        <f t="shared" si="29"/>
        <v>118.26</v>
      </c>
      <c r="BL188" s="14" t="s">
        <v>383</v>
      </c>
      <c r="BM188" s="156" t="s">
        <v>488</v>
      </c>
    </row>
    <row r="189" spans="1:65" s="2" customFormat="1" ht="24.2" customHeight="1">
      <c r="A189" s="26"/>
      <c r="B189" s="144"/>
      <c r="C189" s="162" t="s">
        <v>596</v>
      </c>
      <c r="D189" s="162" t="s">
        <v>281</v>
      </c>
      <c r="E189" s="163" t="s">
        <v>1665</v>
      </c>
      <c r="F189" s="164" t="s">
        <v>1666</v>
      </c>
      <c r="G189" s="165" t="s">
        <v>303</v>
      </c>
      <c r="H189" s="166">
        <v>8</v>
      </c>
      <c r="I189" s="167">
        <v>27.23</v>
      </c>
      <c r="J189" s="167">
        <f t="shared" si="20"/>
        <v>217.84</v>
      </c>
      <c r="K189" s="168"/>
      <c r="L189" s="169"/>
      <c r="M189" s="170" t="s">
        <v>1</v>
      </c>
      <c r="N189" s="171" t="s">
        <v>42</v>
      </c>
      <c r="O189" s="154">
        <v>0</v>
      </c>
      <c r="P189" s="154">
        <f t="shared" si="21"/>
        <v>0</v>
      </c>
      <c r="Q189" s="154">
        <v>0</v>
      </c>
      <c r="R189" s="154">
        <f t="shared" si="22"/>
        <v>0</v>
      </c>
      <c r="S189" s="154">
        <v>0</v>
      </c>
      <c r="T189" s="155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6" t="s">
        <v>1086</v>
      </c>
      <c r="AT189" s="156" t="s">
        <v>281</v>
      </c>
      <c r="AU189" s="156" t="s">
        <v>150</v>
      </c>
      <c r="AY189" s="14" t="s">
        <v>142</v>
      </c>
      <c r="BE189" s="157">
        <f t="shared" si="24"/>
        <v>0</v>
      </c>
      <c r="BF189" s="157">
        <f t="shared" si="25"/>
        <v>217.84</v>
      </c>
      <c r="BG189" s="157">
        <f t="shared" si="26"/>
        <v>0</v>
      </c>
      <c r="BH189" s="157">
        <f t="shared" si="27"/>
        <v>0</v>
      </c>
      <c r="BI189" s="157">
        <f t="shared" si="28"/>
        <v>0</v>
      </c>
      <c r="BJ189" s="14" t="s">
        <v>150</v>
      </c>
      <c r="BK189" s="157">
        <f t="shared" si="29"/>
        <v>217.84</v>
      </c>
      <c r="BL189" s="14" t="s">
        <v>383</v>
      </c>
      <c r="BM189" s="156" t="s">
        <v>518</v>
      </c>
    </row>
    <row r="190" spans="1:65" s="2" customFormat="1" ht="24.2" customHeight="1">
      <c r="A190" s="26"/>
      <c r="B190" s="144"/>
      <c r="C190" s="162" t="s">
        <v>894</v>
      </c>
      <c r="D190" s="177" t="s">
        <v>281</v>
      </c>
      <c r="E190" s="163" t="s">
        <v>1665</v>
      </c>
      <c r="F190" s="164" t="s">
        <v>1666</v>
      </c>
      <c r="G190" s="165" t="s">
        <v>303</v>
      </c>
      <c r="H190" s="166">
        <v>-8</v>
      </c>
      <c r="I190" s="167">
        <v>27.23</v>
      </c>
      <c r="J190" s="167">
        <f t="shared" si="20"/>
        <v>-217.84</v>
      </c>
      <c r="K190" s="168"/>
      <c r="L190" s="169"/>
      <c r="M190" s="170" t="s">
        <v>1</v>
      </c>
      <c r="N190" s="171" t="s">
        <v>42</v>
      </c>
      <c r="O190" s="154">
        <v>0</v>
      </c>
      <c r="P190" s="154">
        <f t="shared" si="21"/>
        <v>0</v>
      </c>
      <c r="Q190" s="154">
        <v>0</v>
      </c>
      <c r="R190" s="154">
        <f t="shared" si="22"/>
        <v>0</v>
      </c>
      <c r="S190" s="154">
        <v>0</v>
      </c>
      <c r="T190" s="155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6" t="s">
        <v>1086</v>
      </c>
      <c r="AT190" s="156" t="s">
        <v>281</v>
      </c>
      <c r="AU190" s="156" t="s">
        <v>150</v>
      </c>
      <c r="AY190" s="14" t="s">
        <v>142</v>
      </c>
      <c r="BE190" s="157">
        <f t="shared" si="24"/>
        <v>0</v>
      </c>
      <c r="BF190" s="157">
        <f t="shared" si="25"/>
        <v>-217.84</v>
      </c>
      <c r="BG190" s="157">
        <f t="shared" si="26"/>
        <v>0</v>
      </c>
      <c r="BH190" s="157">
        <f t="shared" si="27"/>
        <v>0</v>
      </c>
      <c r="BI190" s="157">
        <f t="shared" si="28"/>
        <v>0</v>
      </c>
      <c r="BJ190" s="14" t="s">
        <v>150</v>
      </c>
      <c r="BK190" s="157">
        <f t="shared" si="29"/>
        <v>-217.84</v>
      </c>
      <c r="BL190" s="14" t="s">
        <v>383</v>
      </c>
      <c r="BM190" s="156" t="s">
        <v>1667</v>
      </c>
    </row>
    <row r="191" spans="1:65" s="2" customFormat="1" ht="24.2" customHeight="1">
      <c r="A191" s="26"/>
      <c r="B191" s="144"/>
      <c r="C191" s="162" t="s">
        <v>906</v>
      </c>
      <c r="D191" s="162" t="s">
        <v>281</v>
      </c>
      <c r="E191" s="163" t="s">
        <v>1668</v>
      </c>
      <c r="F191" s="164" t="s">
        <v>1669</v>
      </c>
      <c r="G191" s="165" t="s">
        <v>303</v>
      </c>
      <c r="H191" s="166">
        <v>9</v>
      </c>
      <c r="I191" s="167">
        <v>50.6</v>
      </c>
      <c r="J191" s="167">
        <f t="shared" si="20"/>
        <v>455.4</v>
      </c>
      <c r="K191" s="168"/>
      <c r="L191" s="169"/>
      <c r="M191" s="170" t="s">
        <v>1</v>
      </c>
      <c r="N191" s="171" t="s">
        <v>42</v>
      </c>
      <c r="O191" s="154">
        <v>0</v>
      </c>
      <c r="P191" s="154">
        <f t="shared" si="21"/>
        <v>0</v>
      </c>
      <c r="Q191" s="154">
        <v>0</v>
      </c>
      <c r="R191" s="154">
        <f t="shared" si="22"/>
        <v>0</v>
      </c>
      <c r="S191" s="154">
        <v>0</v>
      </c>
      <c r="T191" s="155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6" t="s">
        <v>1086</v>
      </c>
      <c r="AT191" s="156" t="s">
        <v>281</v>
      </c>
      <c r="AU191" s="156" t="s">
        <v>150</v>
      </c>
      <c r="AY191" s="14" t="s">
        <v>142</v>
      </c>
      <c r="BE191" s="157">
        <f t="shared" si="24"/>
        <v>0</v>
      </c>
      <c r="BF191" s="157">
        <f t="shared" si="25"/>
        <v>455.4</v>
      </c>
      <c r="BG191" s="157">
        <f t="shared" si="26"/>
        <v>0</v>
      </c>
      <c r="BH191" s="157">
        <f t="shared" si="27"/>
        <v>0</v>
      </c>
      <c r="BI191" s="157">
        <f t="shared" si="28"/>
        <v>0</v>
      </c>
      <c r="BJ191" s="14" t="s">
        <v>150</v>
      </c>
      <c r="BK191" s="157">
        <f t="shared" si="29"/>
        <v>455.4</v>
      </c>
      <c r="BL191" s="14" t="s">
        <v>383</v>
      </c>
      <c r="BM191" s="156" t="s">
        <v>537</v>
      </c>
    </row>
    <row r="192" spans="1:65" s="2" customFormat="1" ht="24.2" customHeight="1">
      <c r="A192" s="26"/>
      <c r="B192" s="144"/>
      <c r="C192" s="162" t="s">
        <v>605</v>
      </c>
      <c r="D192" s="162" t="s">
        <v>281</v>
      </c>
      <c r="E192" s="163" t="s">
        <v>1670</v>
      </c>
      <c r="F192" s="164" t="s">
        <v>1671</v>
      </c>
      <c r="G192" s="165" t="s">
        <v>303</v>
      </c>
      <c r="H192" s="166">
        <v>1</v>
      </c>
      <c r="I192" s="167">
        <v>35.619999999999997</v>
      </c>
      <c r="J192" s="167">
        <f t="shared" si="20"/>
        <v>35.619999999999997</v>
      </c>
      <c r="K192" s="168"/>
      <c r="L192" s="169"/>
      <c r="M192" s="170" t="s">
        <v>1</v>
      </c>
      <c r="N192" s="171" t="s">
        <v>42</v>
      </c>
      <c r="O192" s="154">
        <v>0</v>
      </c>
      <c r="P192" s="154">
        <f t="shared" si="21"/>
        <v>0</v>
      </c>
      <c r="Q192" s="154">
        <v>0</v>
      </c>
      <c r="R192" s="154">
        <f t="shared" si="22"/>
        <v>0</v>
      </c>
      <c r="S192" s="154">
        <v>0</v>
      </c>
      <c r="T192" s="155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6" t="s">
        <v>1086</v>
      </c>
      <c r="AT192" s="156" t="s">
        <v>281</v>
      </c>
      <c r="AU192" s="156" t="s">
        <v>150</v>
      </c>
      <c r="AY192" s="14" t="s">
        <v>142</v>
      </c>
      <c r="BE192" s="157">
        <f t="shared" si="24"/>
        <v>0</v>
      </c>
      <c r="BF192" s="157">
        <f t="shared" si="25"/>
        <v>35.619999999999997</v>
      </c>
      <c r="BG192" s="157">
        <f t="shared" si="26"/>
        <v>0</v>
      </c>
      <c r="BH192" s="157">
        <f t="shared" si="27"/>
        <v>0</v>
      </c>
      <c r="BI192" s="157">
        <f t="shared" si="28"/>
        <v>0</v>
      </c>
      <c r="BJ192" s="14" t="s">
        <v>150</v>
      </c>
      <c r="BK192" s="157">
        <f t="shared" si="29"/>
        <v>35.619999999999997</v>
      </c>
      <c r="BL192" s="14" t="s">
        <v>383</v>
      </c>
      <c r="BM192" s="156" t="s">
        <v>540</v>
      </c>
    </row>
    <row r="193" spans="1:65" s="2" customFormat="1" ht="21.75" customHeight="1">
      <c r="A193" s="26"/>
      <c r="B193" s="144"/>
      <c r="C193" s="162" t="s">
        <v>916</v>
      </c>
      <c r="D193" s="162" t="s">
        <v>281</v>
      </c>
      <c r="E193" s="163" t="s">
        <v>1672</v>
      </c>
      <c r="F193" s="164" t="s">
        <v>1673</v>
      </c>
      <c r="G193" s="165" t="s">
        <v>303</v>
      </c>
      <c r="H193" s="166">
        <v>1</v>
      </c>
      <c r="I193" s="167">
        <v>39.19</v>
      </c>
      <c r="J193" s="167">
        <f t="shared" si="20"/>
        <v>39.19</v>
      </c>
      <c r="K193" s="168"/>
      <c r="L193" s="169"/>
      <c r="M193" s="170" t="s">
        <v>1</v>
      </c>
      <c r="N193" s="171" t="s">
        <v>42</v>
      </c>
      <c r="O193" s="154">
        <v>0</v>
      </c>
      <c r="P193" s="154">
        <f t="shared" si="21"/>
        <v>0</v>
      </c>
      <c r="Q193" s="154">
        <v>0</v>
      </c>
      <c r="R193" s="154">
        <f t="shared" si="22"/>
        <v>0</v>
      </c>
      <c r="S193" s="154">
        <v>0</v>
      </c>
      <c r="T193" s="155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6" t="s">
        <v>1086</v>
      </c>
      <c r="AT193" s="156" t="s">
        <v>281</v>
      </c>
      <c r="AU193" s="156" t="s">
        <v>150</v>
      </c>
      <c r="AY193" s="14" t="s">
        <v>142</v>
      </c>
      <c r="BE193" s="157">
        <f t="shared" si="24"/>
        <v>0</v>
      </c>
      <c r="BF193" s="157">
        <f t="shared" si="25"/>
        <v>39.19</v>
      </c>
      <c r="BG193" s="157">
        <f t="shared" si="26"/>
        <v>0</v>
      </c>
      <c r="BH193" s="157">
        <f t="shared" si="27"/>
        <v>0</v>
      </c>
      <c r="BI193" s="157">
        <f t="shared" si="28"/>
        <v>0</v>
      </c>
      <c r="BJ193" s="14" t="s">
        <v>150</v>
      </c>
      <c r="BK193" s="157">
        <f t="shared" si="29"/>
        <v>39.19</v>
      </c>
      <c r="BL193" s="14" t="s">
        <v>383</v>
      </c>
      <c r="BM193" s="156" t="s">
        <v>568</v>
      </c>
    </row>
    <row r="194" spans="1:65" s="2" customFormat="1" ht="24.2" customHeight="1">
      <c r="A194" s="26"/>
      <c r="B194" s="144"/>
      <c r="C194" s="162" t="s">
        <v>609</v>
      </c>
      <c r="D194" s="162" t="s">
        <v>281</v>
      </c>
      <c r="E194" s="163" t="s">
        <v>1674</v>
      </c>
      <c r="F194" s="164" t="s">
        <v>1675</v>
      </c>
      <c r="G194" s="165" t="s">
        <v>303</v>
      </c>
      <c r="H194" s="166">
        <v>1</v>
      </c>
      <c r="I194" s="167">
        <v>27.23</v>
      </c>
      <c r="J194" s="167">
        <f t="shared" si="20"/>
        <v>27.23</v>
      </c>
      <c r="K194" s="168"/>
      <c r="L194" s="169"/>
      <c r="M194" s="170" t="s">
        <v>1</v>
      </c>
      <c r="N194" s="171" t="s">
        <v>42</v>
      </c>
      <c r="O194" s="154">
        <v>0</v>
      </c>
      <c r="P194" s="154">
        <f t="shared" si="21"/>
        <v>0</v>
      </c>
      <c r="Q194" s="154">
        <v>0</v>
      </c>
      <c r="R194" s="154">
        <f t="shared" si="22"/>
        <v>0</v>
      </c>
      <c r="S194" s="154">
        <v>0</v>
      </c>
      <c r="T194" s="155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6" t="s">
        <v>1086</v>
      </c>
      <c r="AT194" s="156" t="s">
        <v>281</v>
      </c>
      <c r="AU194" s="156" t="s">
        <v>150</v>
      </c>
      <c r="AY194" s="14" t="s">
        <v>142</v>
      </c>
      <c r="BE194" s="157">
        <f t="shared" si="24"/>
        <v>0</v>
      </c>
      <c r="BF194" s="157">
        <f t="shared" si="25"/>
        <v>27.23</v>
      </c>
      <c r="BG194" s="157">
        <f t="shared" si="26"/>
        <v>0</v>
      </c>
      <c r="BH194" s="157">
        <f t="shared" si="27"/>
        <v>0</v>
      </c>
      <c r="BI194" s="157">
        <f t="shared" si="28"/>
        <v>0</v>
      </c>
      <c r="BJ194" s="14" t="s">
        <v>150</v>
      </c>
      <c r="BK194" s="157">
        <f t="shared" si="29"/>
        <v>27.23</v>
      </c>
      <c r="BL194" s="14" t="s">
        <v>383</v>
      </c>
      <c r="BM194" s="156" t="s">
        <v>571</v>
      </c>
    </row>
    <row r="195" spans="1:65" s="2" customFormat="1" ht="24.2" customHeight="1">
      <c r="A195" s="26"/>
      <c r="B195" s="144"/>
      <c r="C195" s="162" t="s">
        <v>928</v>
      </c>
      <c r="D195" s="162" t="s">
        <v>281</v>
      </c>
      <c r="E195" s="163" t="s">
        <v>1676</v>
      </c>
      <c r="F195" s="164" t="s">
        <v>1677</v>
      </c>
      <c r="G195" s="165" t="s">
        <v>303</v>
      </c>
      <c r="H195" s="166">
        <v>19</v>
      </c>
      <c r="I195" s="167">
        <v>29.98</v>
      </c>
      <c r="J195" s="167">
        <f t="shared" si="20"/>
        <v>569.62</v>
      </c>
      <c r="K195" s="168"/>
      <c r="L195" s="169"/>
      <c r="M195" s="170" t="s">
        <v>1</v>
      </c>
      <c r="N195" s="171" t="s">
        <v>42</v>
      </c>
      <c r="O195" s="154">
        <v>0</v>
      </c>
      <c r="P195" s="154">
        <f t="shared" si="21"/>
        <v>0</v>
      </c>
      <c r="Q195" s="154">
        <v>0</v>
      </c>
      <c r="R195" s="154">
        <f t="shared" si="22"/>
        <v>0</v>
      </c>
      <c r="S195" s="154">
        <v>0</v>
      </c>
      <c r="T195" s="155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6" t="s">
        <v>1086</v>
      </c>
      <c r="AT195" s="156" t="s">
        <v>281</v>
      </c>
      <c r="AU195" s="156" t="s">
        <v>150</v>
      </c>
      <c r="AY195" s="14" t="s">
        <v>142</v>
      </c>
      <c r="BE195" s="157">
        <f t="shared" si="24"/>
        <v>0</v>
      </c>
      <c r="BF195" s="157">
        <f t="shared" si="25"/>
        <v>569.62</v>
      </c>
      <c r="BG195" s="157">
        <f t="shared" si="26"/>
        <v>0</v>
      </c>
      <c r="BH195" s="157">
        <f t="shared" si="27"/>
        <v>0</v>
      </c>
      <c r="BI195" s="157">
        <f t="shared" si="28"/>
        <v>0</v>
      </c>
      <c r="BJ195" s="14" t="s">
        <v>150</v>
      </c>
      <c r="BK195" s="157">
        <f t="shared" si="29"/>
        <v>569.62</v>
      </c>
      <c r="BL195" s="14" t="s">
        <v>383</v>
      </c>
      <c r="BM195" s="156" t="s">
        <v>596</v>
      </c>
    </row>
    <row r="196" spans="1:65" s="2" customFormat="1" ht="24.2" customHeight="1">
      <c r="A196" s="26"/>
      <c r="B196" s="144"/>
      <c r="C196" s="162" t="s">
        <v>612</v>
      </c>
      <c r="D196" s="162" t="s">
        <v>281</v>
      </c>
      <c r="E196" s="163" t="s">
        <v>1678</v>
      </c>
      <c r="F196" s="164" t="s">
        <v>1679</v>
      </c>
      <c r="G196" s="165" t="s">
        <v>303</v>
      </c>
      <c r="H196" s="166">
        <v>9</v>
      </c>
      <c r="I196" s="167">
        <v>23.86</v>
      </c>
      <c r="J196" s="167">
        <f t="shared" si="20"/>
        <v>214.74</v>
      </c>
      <c r="K196" s="168"/>
      <c r="L196" s="169"/>
      <c r="M196" s="170" t="s">
        <v>1</v>
      </c>
      <c r="N196" s="171" t="s">
        <v>42</v>
      </c>
      <c r="O196" s="154">
        <v>0</v>
      </c>
      <c r="P196" s="154">
        <f t="shared" si="21"/>
        <v>0</v>
      </c>
      <c r="Q196" s="154">
        <v>0</v>
      </c>
      <c r="R196" s="154">
        <f t="shared" si="22"/>
        <v>0</v>
      </c>
      <c r="S196" s="154">
        <v>0</v>
      </c>
      <c r="T196" s="155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6" t="s">
        <v>1086</v>
      </c>
      <c r="AT196" s="156" t="s">
        <v>281</v>
      </c>
      <c r="AU196" s="156" t="s">
        <v>150</v>
      </c>
      <c r="AY196" s="14" t="s">
        <v>142</v>
      </c>
      <c r="BE196" s="157">
        <f t="shared" si="24"/>
        <v>0</v>
      </c>
      <c r="BF196" s="157">
        <f t="shared" si="25"/>
        <v>214.74</v>
      </c>
      <c r="BG196" s="157">
        <f t="shared" si="26"/>
        <v>0</v>
      </c>
      <c r="BH196" s="157">
        <f t="shared" si="27"/>
        <v>0</v>
      </c>
      <c r="BI196" s="157">
        <f t="shared" si="28"/>
        <v>0</v>
      </c>
      <c r="BJ196" s="14" t="s">
        <v>150</v>
      </c>
      <c r="BK196" s="157">
        <f t="shared" si="29"/>
        <v>214.74</v>
      </c>
      <c r="BL196" s="14" t="s">
        <v>383</v>
      </c>
      <c r="BM196" s="156" t="s">
        <v>605</v>
      </c>
    </row>
    <row r="197" spans="1:65" s="2" customFormat="1" ht="24.2" customHeight="1">
      <c r="A197" s="26"/>
      <c r="B197" s="144"/>
      <c r="C197" s="162" t="s">
        <v>559</v>
      </c>
      <c r="D197" s="177" t="s">
        <v>281</v>
      </c>
      <c r="E197" s="163" t="s">
        <v>1678</v>
      </c>
      <c r="F197" s="164" t="s">
        <v>1679</v>
      </c>
      <c r="G197" s="165" t="s">
        <v>303</v>
      </c>
      <c r="H197" s="166">
        <v>-9</v>
      </c>
      <c r="I197" s="167">
        <v>23.86</v>
      </c>
      <c r="J197" s="167">
        <f t="shared" si="20"/>
        <v>-214.74</v>
      </c>
      <c r="K197" s="168"/>
      <c r="L197" s="169"/>
      <c r="M197" s="170" t="s">
        <v>1</v>
      </c>
      <c r="N197" s="171" t="s">
        <v>42</v>
      </c>
      <c r="O197" s="154">
        <v>0</v>
      </c>
      <c r="P197" s="154">
        <f t="shared" si="21"/>
        <v>0</v>
      </c>
      <c r="Q197" s="154">
        <v>0</v>
      </c>
      <c r="R197" s="154">
        <f t="shared" si="22"/>
        <v>0</v>
      </c>
      <c r="S197" s="154">
        <v>0</v>
      </c>
      <c r="T197" s="155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6" t="s">
        <v>644</v>
      </c>
      <c r="AT197" s="156" t="s">
        <v>281</v>
      </c>
      <c r="AU197" s="156" t="s">
        <v>150</v>
      </c>
      <c r="AY197" s="14" t="s">
        <v>142</v>
      </c>
      <c r="BE197" s="157">
        <f t="shared" si="24"/>
        <v>0</v>
      </c>
      <c r="BF197" s="157">
        <f t="shared" si="25"/>
        <v>-214.74</v>
      </c>
      <c r="BG197" s="157">
        <f t="shared" si="26"/>
        <v>0</v>
      </c>
      <c r="BH197" s="157">
        <f t="shared" si="27"/>
        <v>0</v>
      </c>
      <c r="BI197" s="157">
        <f t="shared" si="28"/>
        <v>0</v>
      </c>
      <c r="BJ197" s="14" t="s">
        <v>150</v>
      </c>
      <c r="BK197" s="157">
        <f t="shared" si="29"/>
        <v>-214.74</v>
      </c>
      <c r="BL197" s="14" t="s">
        <v>644</v>
      </c>
      <c r="BM197" s="156" t="s">
        <v>1680</v>
      </c>
    </row>
    <row r="198" spans="1:65" s="2" customFormat="1" ht="24.2" customHeight="1">
      <c r="A198" s="26"/>
      <c r="B198" s="144"/>
      <c r="C198" s="162" t="s">
        <v>645</v>
      </c>
      <c r="D198" s="173" t="s">
        <v>281</v>
      </c>
      <c r="E198" s="163" t="s">
        <v>1681</v>
      </c>
      <c r="F198" s="164" t="s">
        <v>1682</v>
      </c>
      <c r="G198" s="165" t="s">
        <v>303</v>
      </c>
      <c r="H198" s="166">
        <v>1</v>
      </c>
      <c r="I198" s="167">
        <v>42.93</v>
      </c>
      <c r="J198" s="167">
        <f t="shared" si="20"/>
        <v>42.93</v>
      </c>
      <c r="K198" s="168"/>
      <c r="L198" s="169"/>
      <c r="M198" s="170" t="s">
        <v>1</v>
      </c>
      <c r="N198" s="171" t="s">
        <v>42</v>
      </c>
      <c r="O198" s="154">
        <v>0</v>
      </c>
      <c r="P198" s="154">
        <f t="shared" si="21"/>
        <v>0</v>
      </c>
      <c r="Q198" s="154">
        <v>0</v>
      </c>
      <c r="R198" s="154">
        <f t="shared" si="22"/>
        <v>0</v>
      </c>
      <c r="S198" s="154">
        <v>0</v>
      </c>
      <c r="T198" s="155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6" t="s">
        <v>644</v>
      </c>
      <c r="AT198" s="156" t="s">
        <v>281</v>
      </c>
      <c r="AU198" s="156" t="s">
        <v>150</v>
      </c>
      <c r="AY198" s="14" t="s">
        <v>142</v>
      </c>
      <c r="BE198" s="157">
        <f t="shared" si="24"/>
        <v>0</v>
      </c>
      <c r="BF198" s="157">
        <f t="shared" si="25"/>
        <v>42.93</v>
      </c>
      <c r="BG198" s="157">
        <f t="shared" si="26"/>
        <v>0</v>
      </c>
      <c r="BH198" s="157">
        <f t="shared" si="27"/>
        <v>0</v>
      </c>
      <c r="BI198" s="157">
        <f t="shared" si="28"/>
        <v>0</v>
      </c>
      <c r="BJ198" s="14" t="s">
        <v>150</v>
      </c>
      <c r="BK198" s="157">
        <f t="shared" si="29"/>
        <v>42.93</v>
      </c>
      <c r="BL198" s="14" t="s">
        <v>644</v>
      </c>
      <c r="BM198" s="156" t="s">
        <v>1683</v>
      </c>
    </row>
    <row r="199" spans="1:65" s="2" customFormat="1" ht="24.2" customHeight="1">
      <c r="A199" s="26"/>
      <c r="B199" s="144"/>
      <c r="C199" s="162" t="s">
        <v>674</v>
      </c>
      <c r="D199" s="173" t="s">
        <v>281</v>
      </c>
      <c r="E199" s="163" t="s">
        <v>1684</v>
      </c>
      <c r="F199" s="164" t="s">
        <v>1685</v>
      </c>
      <c r="G199" s="165" t="s">
        <v>303</v>
      </c>
      <c r="H199" s="166">
        <v>2</v>
      </c>
      <c r="I199" s="167">
        <v>77</v>
      </c>
      <c r="J199" s="167">
        <f t="shared" si="20"/>
        <v>154</v>
      </c>
      <c r="K199" s="168"/>
      <c r="L199" s="169"/>
      <c r="M199" s="170" t="s">
        <v>1</v>
      </c>
      <c r="N199" s="171" t="s">
        <v>42</v>
      </c>
      <c r="O199" s="154">
        <v>0</v>
      </c>
      <c r="P199" s="154">
        <f t="shared" si="21"/>
        <v>0</v>
      </c>
      <c r="Q199" s="154">
        <v>0</v>
      </c>
      <c r="R199" s="154">
        <f t="shared" si="22"/>
        <v>0</v>
      </c>
      <c r="S199" s="154">
        <v>0</v>
      </c>
      <c r="T199" s="155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6" t="s">
        <v>644</v>
      </c>
      <c r="AT199" s="156" t="s">
        <v>281</v>
      </c>
      <c r="AU199" s="156" t="s">
        <v>150</v>
      </c>
      <c r="AY199" s="14" t="s">
        <v>142</v>
      </c>
      <c r="BE199" s="157">
        <f t="shared" si="24"/>
        <v>0</v>
      </c>
      <c r="BF199" s="157">
        <f t="shared" si="25"/>
        <v>154</v>
      </c>
      <c r="BG199" s="157">
        <f t="shared" si="26"/>
        <v>0</v>
      </c>
      <c r="BH199" s="157">
        <f t="shared" si="27"/>
        <v>0</v>
      </c>
      <c r="BI199" s="157">
        <f t="shared" si="28"/>
        <v>0</v>
      </c>
      <c r="BJ199" s="14" t="s">
        <v>150</v>
      </c>
      <c r="BK199" s="157">
        <f t="shared" si="29"/>
        <v>154</v>
      </c>
      <c r="BL199" s="14" t="s">
        <v>644</v>
      </c>
      <c r="BM199" s="156" t="s">
        <v>1686</v>
      </c>
    </row>
    <row r="200" spans="1:65" s="2" customFormat="1" ht="16.5" customHeight="1">
      <c r="A200" s="26"/>
      <c r="B200" s="144"/>
      <c r="C200" s="162" t="s">
        <v>789</v>
      </c>
      <c r="D200" s="173" t="s">
        <v>281</v>
      </c>
      <c r="E200" s="163" t="s">
        <v>1687</v>
      </c>
      <c r="F200" s="164" t="s">
        <v>1688</v>
      </c>
      <c r="G200" s="165" t="s">
        <v>1</v>
      </c>
      <c r="H200" s="166">
        <v>1</v>
      </c>
      <c r="I200" s="167">
        <v>19.34</v>
      </c>
      <c r="J200" s="167">
        <f t="shared" si="20"/>
        <v>19.34</v>
      </c>
      <c r="K200" s="168"/>
      <c r="L200" s="169"/>
      <c r="M200" s="170" t="s">
        <v>1</v>
      </c>
      <c r="N200" s="171" t="s">
        <v>42</v>
      </c>
      <c r="O200" s="154">
        <v>0</v>
      </c>
      <c r="P200" s="154">
        <f t="shared" si="21"/>
        <v>0</v>
      </c>
      <c r="Q200" s="154">
        <v>0</v>
      </c>
      <c r="R200" s="154">
        <f t="shared" si="22"/>
        <v>0</v>
      </c>
      <c r="S200" s="154">
        <v>0</v>
      </c>
      <c r="T200" s="155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6" t="s">
        <v>644</v>
      </c>
      <c r="AT200" s="156" t="s">
        <v>281</v>
      </c>
      <c r="AU200" s="156" t="s">
        <v>150</v>
      </c>
      <c r="AY200" s="14" t="s">
        <v>142</v>
      </c>
      <c r="BE200" s="157">
        <f t="shared" si="24"/>
        <v>0</v>
      </c>
      <c r="BF200" s="157">
        <f t="shared" si="25"/>
        <v>19.34</v>
      </c>
      <c r="BG200" s="157">
        <f t="shared" si="26"/>
        <v>0</v>
      </c>
      <c r="BH200" s="157">
        <f t="shared" si="27"/>
        <v>0</v>
      </c>
      <c r="BI200" s="157">
        <f t="shared" si="28"/>
        <v>0</v>
      </c>
      <c r="BJ200" s="14" t="s">
        <v>150</v>
      </c>
      <c r="BK200" s="157">
        <f t="shared" si="29"/>
        <v>19.34</v>
      </c>
      <c r="BL200" s="14" t="s">
        <v>644</v>
      </c>
      <c r="BM200" s="156" t="s">
        <v>1689</v>
      </c>
    </row>
    <row r="201" spans="1:65" s="2" customFormat="1" ht="24.2" customHeight="1">
      <c r="A201" s="26"/>
      <c r="B201" s="144"/>
      <c r="C201" s="162" t="s">
        <v>913</v>
      </c>
      <c r="D201" s="173" t="s">
        <v>281</v>
      </c>
      <c r="E201" s="163" t="s">
        <v>1690</v>
      </c>
      <c r="F201" s="164" t="s">
        <v>1691</v>
      </c>
      <c r="G201" s="165" t="s">
        <v>1</v>
      </c>
      <c r="H201" s="166">
        <v>28</v>
      </c>
      <c r="I201" s="167">
        <v>46.12</v>
      </c>
      <c r="J201" s="167">
        <f t="shared" si="20"/>
        <v>1291.3599999999999</v>
      </c>
      <c r="K201" s="168"/>
      <c r="L201" s="169"/>
      <c r="M201" s="170" t="s">
        <v>1</v>
      </c>
      <c r="N201" s="171" t="s">
        <v>42</v>
      </c>
      <c r="O201" s="154">
        <v>0</v>
      </c>
      <c r="P201" s="154">
        <f t="shared" si="21"/>
        <v>0</v>
      </c>
      <c r="Q201" s="154">
        <v>0</v>
      </c>
      <c r="R201" s="154">
        <f t="shared" si="22"/>
        <v>0</v>
      </c>
      <c r="S201" s="154">
        <v>0</v>
      </c>
      <c r="T201" s="155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6" t="s">
        <v>644</v>
      </c>
      <c r="AT201" s="156" t="s">
        <v>281</v>
      </c>
      <c r="AU201" s="156" t="s">
        <v>150</v>
      </c>
      <c r="AY201" s="14" t="s">
        <v>142</v>
      </c>
      <c r="BE201" s="157">
        <f t="shared" si="24"/>
        <v>0</v>
      </c>
      <c r="BF201" s="157">
        <f t="shared" si="25"/>
        <v>1291.3599999999999</v>
      </c>
      <c r="BG201" s="157">
        <f t="shared" si="26"/>
        <v>0</v>
      </c>
      <c r="BH201" s="157">
        <f t="shared" si="27"/>
        <v>0</v>
      </c>
      <c r="BI201" s="157">
        <f t="shared" si="28"/>
        <v>0</v>
      </c>
      <c r="BJ201" s="14" t="s">
        <v>150</v>
      </c>
      <c r="BK201" s="157">
        <f t="shared" si="29"/>
        <v>1291.3599999999999</v>
      </c>
      <c r="BL201" s="14" t="s">
        <v>644</v>
      </c>
      <c r="BM201" s="156" t="s">
        <v>1692</v>
      </c>
    </row>
    <row r="202" spans="1:65" s="2" customFormat="1" ht="24.2" customHeight="1">
      <c r="A202" s="26"/>
      <c r="B202" s="144"/>
      <c r="C202" s="162" t="s">
        <v>969</v>
      </c>
      <c r="D202" s="173" t="s">
        <v>281</v>
      </c>
      <c r="E202" s="163" t="s">
        <v>1693</v>
      </c>
      <c r="F202" s="164" t="s">
        <v>1694</v>
      </c>
      <c r="G202" s="165" t="s">
        <v>1</v>
      </c>
      <c r="H202" s="166">
        <v>24</v>
      </c>
      <c r="I202" s="167">
        <v>11.91</v>
      </c>
      <c r="J202" s="167">
        <f t="shared" si="20"/>
        <v>285.83999999999997</v>
      </c>
      <c r="K202" s="168"/>
      <c r="L202" s="169"/>
      <c r="M202" s="170" t="s">
        <v>1</v>
      </c>
      <c r="N202" s="171" t="s">
        <v>42</v>
      </c>
      <c r="O202" s="154">
        <v>0</v>
      </c>
      <c r="P202" s="154">
        <f t="shared" si="21"/>
        <v>0</v>
      </c>
      <c r="Q202" s="154">
        <v>0</v>
      </c>
      <c r="R202" s="154">
        <f t="shared" si="22"/>
        <v>0</v>
      </c>
      <c r="S202" s="154">
        <v>0</v>
      </c>
      <c r="T202" s="155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6" t="s">
        <v>644</v>
      </c>
      <c r="AT202" s="156" t="s">
        <v>281</v>
      </c>
      <c r="AU202" s="156" t="s">
        <v>150</v>
      </c>
      <c r="AY202" s="14" t="s">
        <v>142</v>
      </c>
      <c r="BE202" s="157">
        <f t="shared" si="24"/>
        <v>0</v>
      </c>
      <c r="BF202" s="157">
        <f t="shared" si="25"/>
        <v>285.83999999999997</v>
      </c>
      <c r="BG202" s="157">
        <f t="shared" si="26"/>
        <v>0</v>
      </c>
      <c r="BH202" s="157">
        <f t="shared" si="27"/>
        <v>0</v>
      </c>
      <c r="BI202" s="157">
        <f t="shared" si="28"/>
        <v>0</v>
      </c>
      <c r="BJ202" s="14" t="s">
        <v>150</v>
      </c>
      <c r="BK202" s="157">
        <f t="shared" si="29"/>
        <v>285.83999999999997</v>
      </c>
      <c r="BL202" s="14" t="s">
        <v>644</v>
      </c>
      <c r="BM202" s="156" t="s">
        <v>1695</v>
      </c>
    </row>
    <row r="203" spans="1:65" s="2" customFormat="1" ht="24.2" customHeight="1">
      <c r="A203" s="26"/>
      <c r="B203" s="144"/>
      <c r="C203" s="162" t="s">
        <v>919</v>
      </c>
      <c r="D203" s="173" t="s">
        <v>281</v>
      </c>
      <c r="E203" s="163" t="s">
        <v>1696</v>
      </c>
      <c r="F203" s="164" t="s">
        <v>1697</v>
      </c>
      <c r="G203" s="165" t="s">
        <v>1</v>
      </c>
      <c r="H203" s="166">
        <v>24</v>
      </c>
      <c r="I203" s="167">
        <v>2.98</v>
      </c>
      <c r="J203" s="167">
        <f t="shared" si="20"/>
        <v>71.52</v>
      </c>
      <c r="K203" s="168"/>
      <c r="L203" s="169"/>
      <c r="M203" s="170" t="s">
        <v>1</v>
      </c>
      <c r="N203" s="171" t="s">
        <v>42</v>
      </c>
      <c r="O203" s="154">
        <v>0</v>
      </c>
      <c r="P203" s="154">
        <f t="shared" si="21"/>
        <v>0</v>
      </c>
      <c r="Q203" s="154">
        <v>0</v>
      </c>
      <c r="R203" s="154">
        <f t="shared" si="22"/>
        <v>0</v>
      </c>
      <c r="S203" s="154">
        <v>0</v>
      </c>
      <c r="T203" s="155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6" t="s">
        <v>644</v>
      </c>
      <c r="AT203" s="156" t="s">
        <v>281</v>
      </c>
      <c r="AU203" s="156" t="s">
        <v>150</v>
      </c>
      <c r="AY203" s="14" t="s">
        <v>142</v>
      </c>
      <c r="BE203" s="157">
        <f t="shared" si="24"/>
        <v>0</v>
      </c>
      <c r="BF203" s="157">
        <f t="shared" si="25"/>
        <v>71.52</v>
      </c>
      <c r="BG203" s="157">
        <f t="shared" si="26"/>
        <v>0</v>
      </c>
      <c r="BH203" s="157">
        <f t="shared" si="27"/>
        <v>0</v>
      </c>
      <c r="BI203" s="157">
        <f t="shared" si="28"/>
        <v>0</v>
      </c>
      <c r="BJ203" s="14" t="s">
        <v>150</v>
      </c>
      <c r="BK203" s="157">
        <f t="shared" si="29"/>
        <v>71.52</v>
      </c>
      <c r="BL203" s="14" t="s">
        <v>644</v>
      </c>
      <c r="BM203" s="156" t="s">
        <v>1698</v>
      </c>
    </row>
    <row r="204" spans="1:65" s="2" customFormat="1" ht="16.5" customHeight="1">
      <c r="A204" s="26"/>
      <c r="B204" s="144"/>
      <c r="C204" s="162" t="s">
        <v>939</v>
      </c>
      <c r="D204" s="173" t="s">
        <v>281</v>
      </c>
      <c r="E204" s="163" t="s">
        <v>1699</v>
      </c>
      <c r="F204" s="164" t="s">
        <v>1700</v>
      </c>
      <c r="G204" s="165" t="s">
        <v>1</v>
      </c>
      <c r="H204" s="166">
        <v>1</v>
      </c>
      <c r="I204" s="167">
        <v>66.86</v>
      </c>
      <c r="J204" s="167">
        <f t="shared" si="20"/>
        <v>66.86</v>
      </c>
      <c r="K204" s="168"/>
      <c r="L204" s="169"/>
      <c r="M204" s="170" t="s">
        <v>1</v>
      </c>
      <c r="N204" s="171" t="s">
        <v>42</v>
      </c>
      <c r="O204" s="154">
        <v>0</v>
      </c>
      <c r="P204" s="154">
        <f t="shared" si="21"/>
        <v>0</v>
      </c>
      <c r="Q204" s="154">
        <v>0</v>
      </c>
      <c r="R204" s="154">
        <f t="shared" si="22"/>
        <v>0</v>
      </c>
      <c r="S204" s="154">
        <v>0</v>
      </c>
      <c r="T204" s="155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6" t="s">
        <v>644</v>
      </c>
      <c r="AT204" s="156" t="s">
        <v>281</v>
      </c>
      <c r="AU204" s="156" t="s">
        <v>150</v>
      </c>
      <c r="AY204" s="14" t="s">
        <v>142</v>
      </c>
      <c r="BE204" s="157">
        <f t="shared" si="24"/>
        <v>0</v>
      </c>
      <c r="BF204" s="157">
        <f t="shared" si="25"/>
        <v>66.86</v>
      </c>
      <c r="BG204" s="157">
        <f t="shared" si="26"/>
        <v>0</v>
      </c>
      <c r="BH204" s="157">
        <f t="shared" si="27"/>
        <v>0</v>
      </c>
      <c r="BI204" s="157">
        <f t="shared" si="28"/>
        <v>0</v>
      </c>
      <c r="BJ204" s="14" t="s">
        <v>150</v>
      </c>
      <c r="BK204" s="157">
        <f t="shared" si="29"/>
        <v>66.86</v>
      </c>
      <c r="BL204" s="14" t="s">
        <v>644</v>
      </c>
      <c r="BM204" s="156" t="s">
        <v>1701</v>
      </c>
    </row>
    <row r="205" spans="1:65" s="2" customFormat="1" ht="24.2" customHeight="1">
      <c r="A205" s="26"/>
      <c r="B205" s="144"/>
      <c r="C205" s="162" t="s">
        <v>830</v>
      </c>
      <c r="D205" s="173" t="s">
        <v>281</v>
      </c>
      <c r="E205" s="163" t="s">
        <v>1702</v>
      </c>
      <c r="F205" s="164" t="s">
        <v>1703</v>
      </c>
      <c r="G205" s="165" t="s">
        <v>1</v>
      </c>
      <c r="H205" s="166">
        <v>5</v>
      </c>
      <c r="I205" s="167">
        <v>3.87</v>
      </c>
      <c r="J205" s="167">
        <f t="shared" ref="J205:J236" si="30">ROUND(I205*H205,2)</f>
        <v>19.350000000000001</v>
      </c>
      <c r="K205" s="168"/>
      <c r="L205" s="169"/>
      <c r="M205" s="170" t="s">
        <v>1</v>
      </c>
      <c r="N205" s="171" t="s">
        <v>42</v>
      </c>
      <c r="O205" s="154">
        <v>0</v>
      </c>
      <c r="P205" s="154">
        <f t="shared" ref="P205:P236" si="31">O205*H205</f>
        <v>0</v>
      </c>
      <c r="Q205" s="154">
        <v>0</v>
      </c>
      <c r="R205" s="154">
        <f t="shared" ref="R205:R236" si="32">Q205*H205</f>
        <v>0</v>
      </c>
      <c r="S205" s="154">
        <v>0</v>
      </c>
      <c r="T205" s="155">
        <f t="shared" ref="T205:T236" si="33"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6" t="s">
        <v>644</v>
      </c>
      <c r="AT205" s="156" t="s">
        <v>281</v>
      </c>
      <c r="AU205" s="156" t="s">
        <v>150</v>
      </c>
      <c r="AY205" s="14" t="s">
        <v>142</v>
      </c>
      <c r="BE205" s="157">
        <f t="shared" ref="BE205:BE237" si="34">IF(N205="základná",J205,0)</f>
        <v>0</v>
      </c>
      <c r="BF205" s="157">
        <f t="shared" ref="BF205:BF237" si="35">IF(N205="znížená",J205,0)</f>
        <v>19.350000000000001</v>
      </c>
      <c r="BG205" s="157">
        <f t="shared" ref="BG205:BG237" si="36">IF(N205="zákl. prenesená",J205,0)</f>
        <v>0</v>
      </c>
      <c r="BH205" s="157">
        <f t="shared" ref="BH205:BH237" si="37">IF(N205="zníž. prenesená",J205,0)</f>
        <v>0</v>
      </c>
      <c r="BI205" s="157">
        <f t="shared" ref="BI205:BI237" si="38">IF(N205="nulová",J205,0)</f>
        <v>0</v>
      </c>
      <c r="BJ205" s="14" t="s">
        <v>150</v>
      </c>
      <c r="BK205" s="157">
        <f t="shared" ref="BK205:BK237" si="39">ROUND(I205*H205,2)</f>
        <v>19.350000000000001</v>
      </c>
      <c r="BL205" s="14" t="s">
        <v>644</v>
      </c>
      <c r="BM205" s="156" t="s">
        <v>1704</v>
      </c>
    </row>
    <row r="206" spans="1:65" s="2" customFormat="1" ht="21.75" customHeight="1">
      <c r="A206" s="26"/>
      <c r="B206" s="144"/>
      <c r="C206" s="145" t="s">
        <v>935</v>
      </c>
      <c r="D206" s="145" t="s">
        <v>145</v>
      </c>
      <c r="E206" s="146" t="s">
        <v>1705</v>
      </c>
      <c r="F206" s="147" t="s">
        <v>1706</v>
      </c>
      <c r="G206" s="148" t="s">
        <v>303</v>
      </c>
      <c r="H206" s="149">
        <v>1</v>
      </c>
      <c r="I206" s="150">
        <v>7.95</v>
      </c>
      <c r="J206" s="150">
        <f t="shared" si="30"/>
        <v>7.95</v>
      </c>
      <c r="K206" s="151"/>
      <c r="L206" s="27"/>
      <c r="M206" s="152" t="s">
        <v>1</v>
      </c>
      <c r="N206" s="153" t="s">
        <v>42</v>
      </c>
      <c r="O206" s="154">
        <v>0</v>
      </c>
      <c r="P206" s="154">
        <f t="shared" si="31"/>
        <v>0</v>
      </c>
      <c r="Q206" s="154">
        <v>0</v>
      </c>
      <c r="R206" s="154">
        <f t="shared" si="32"/>
        <v>0</v>
      </c>
      <c r="S206" s="154">
        <v>0</v>
      </c>
      <c r="T206" s="155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6" t="s">
        <v>383</v>
      </c>
      <c r="AT206" s="156" t="s">
        <v>145</v>
      </c>
      <c r="AU206" s="156" t="s">
        <v>150</v>
      </c>
      <c r="AY206" s="14" t="s">
        <v>142</v>
      </c>
      <c r="BE206" s="157">
        <f t="shared" si="34"/>
        <v>0</v>
      </c>
      <c r="BF206" s="157">
        <f t="shared" si="35"/>
        <v>7.95</v>
      </c>
      <c r="BG206" s="157">
        <f t="shared" si="36"/>
        <v>0</v>
      </c>
      <c r="BH206" s="157">
        <f t="shared" si="37"/>
        <v>0</v>
      </c>
      <c r="BI206" s="157">
        <f t="shared" si="38"/>
        <v>0</v>
      </c>
      <c r="BJ206" s="14" t="s">
        <v>150</v>
      </c>
      <c r="BK206" s="157">
        <f t="shared" si="39"/>
        <v>7.95</v>
      </c>
      <c r="BL206" s="14" t="s">
        <v>383</v>
      </c>
      <c r="BM206" s="156" t="s">
        <v>609</v>
      </c>
    </row>
    <row r="207" spans="1:65" s="2" customFormat="1" ht="24.2" customHeight="1">
      <c r="A207" s="26"/>
      <c r="B207" s="144"/>
      <c r="C207" s="162" t="s">
        <v>616</v>
      </c>
      <c r="D207" s="162" t="s">
        <v>281</v>
      </c>
      <c r="E207" s="163" t="s">
        <v>1707</v>
      </c>
      <c r="F207" s="164" t="s">
        <v>1708</v>
      </c>
      <c r="G207" s="165" t="s">
        <v>303</v>
      </c>
      <c r="H207" s="166">
        <v>1</v>
      </c>
      <c r="I207" s="167">
        <v>47.85</v>
      </c>
      <c r="J207" s="167">
        <f t="shared" si="30"/>
        <v>47.85</v>
      </c>
      <c r="K207" s="168"/>
      <c r="L207" s="169"/>
      <c r="M207" s="170" t="s">
        <v>1</v>
      </c>
      <c r="N207" s="171" t="s">
        <v>42</v>
      </c>
      <c r="O207" s="154">
        <v>0</v>
      </c>
      <c r="P207" s="154">
        <f t="shared" si="31"/>
        <v>0</v>
      </c>
      <c r="Q207" s="154">
        <v>0</v>
      </c>
      <c r="R207" s="154">
        <f t="shared" si="32"/>
        <v>0</v>
      </c>
      <c r="S207" s="154">
        <v>0</v>
      </c>
      <c r="T207" s="155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6" t="s">
        <v>1086</v>
      </c>
      <c r="AT207" s="156" t="s">
        <v>281</v>
      </c>
      <c r="AU207" s="156" t="s">
        <v>150</v>
      </c>
      <c r="AY207" s="14" t="s">
        <v>142</v>
      </c>
      <c r="BE207" s="157">
        <f t="shared" si="34"/>
        <v>0</v>
      </c>
      <c r="BF207" s="157">
        <f t="shared" si="35"/>
        <v>47.85</v>
      </c>
      <c r="BG207" s="157">
        <f t="shared" si="36"/>
        <v>0</v>
      </c>
      <c r="BH207" s="157">
        <f t="shared" si="37"/>
        <v>0</v>
      </c>
      <c r="BI207" s="157">
        <f t="shared" si="38"/>
        <v>0</v>
      </c>
      <c r="BJ207" s="14" t="s">
        <v>150</v>
      </c>
      <c r="BK207" s="157">
        <f t="shared" si="39"/>
        <v>47.85</v>
      </c>
      <c r="BL207" s="14" t="s">
        <v>383</v>
      </c>
      <c r="BM207" s="156" t="s">
        <v>612</v>
      </c>
    </row>
    <row r="208" spans="1:65" s="2" customFormat="1" ht="33" customHeight="1">
      <c r="A208" s="26"/>
      <c r="B208" s="144"/>
      <c r="C208" s="145" t="s">
        <v>228</v>
      </c>
      <c r="D208" s="145" t="s">
        <v>145</v>
      </c>
      <c r="E208" s="146" t="s">
        <v>1709</v>
      </c>
      <c r="F208" s="147" t="s">
        <v>1710</v>
      </c>
      <c r="G208" s="148" t="s">
        <v>303</v>
      </c>
      <c r="H208" s="149">
        <v>6</v>
      </c>
      <c r="I208" s="150">
        <v>13.75</v>
      </c>
      <c r="J208" s="150">
        <f t="shared" si="30"/>
        <v>82.5</v>
      </c>
      <c r="K208" s="151"/>
      <c r="L208" s="27"/>
      <c r="M208" s="152" t="s">
        <v>1</v>
      </c>
      <c r="N208" s="153" t="s">
        <v>42</v>
      </c>
      <c r="O208" s="154">
        <v>0</v>
      </c>
      <c r="P208" s="154">
        <f t="shared" si="31"/>
        <v>0</v>
      </c>
      <c r="Q208" s="154">
        <v>0</v>
      </c>
      <c r="R208" s="154">
        <f t="shared" si="32"/>
        <v>0</v>
      </c>
      <c r="S208" s="154">
        <v>0</v>
      </c>
      <c r="T208" s="155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6" t="s">
        <v>383</v>
      </c>
      <c r="AT208" s="156" t="s">
        <v>145</v>
      </c>
      <c r="AU208" s="156" t="s">
        <v>150</v>
      </c>
      <c r="AY208" s="14" t="s">
        <v>142</v>
      </c>
      <c r="BE208" s="157">
        <f t="shared" si="34"/>
        <v>0</v>
      </c>
      <c r="BF208" s="157">
        <f t="shared" si="35"/>
        <v>82.5</v>
      </c>
      <c r="BG208" s="157">
        <f t="shared" si="36"/>
        <v>0</v>
      </c>
      <c r="BH208" s="157">
        <f t="shared" si="37"/>
        <v>0</v>
      </c>
      <c r="BI208" s="157">
        <f t="shared" si="38"/>
        <v>0</v>
      </c>
      <c r="BJ208" s="14" t="s">
        <v>150</v>
      </c>
      <c r="BK208" s="157">
        <f t="shared" si="39"/>
        <v>82.5</v>
      </c>
      <c r="BL208" s="14" t="s">
        <v>383</v>
      </c>
      <c r="BM208" s="156" t="s">
        <v>616</v>
      </c>
    </row>
    <row r="209" spans="1:65" s="2" customFormat="1" ht="37.9" customHeight="1">
      <c r="A209" s="26"/>
      <c r="B209" s="144"/>
      <c r="C209" s="162" t="s">
        <v>436</v>
      </c>
      <c r="D209" s="162" t="s">
        <v>281</v>
      </c>
      <c r="E209" s="163" t="s">
        <v>1711</v>
      </c>
      <c r="F209" s="164" t="s">
        <v>1712</v>
      </c>
      <c r="G209" s="165" t="s">
        <v>303</v>
      </c>
      <c r="H209" s="166">
        <v>6</v>
      </c>
      <c r="I209" s="167">
        <v>33.69</v>
      </c>
      <c r="J209" s="167">
        <f t="shared" si="30"/>
        <v>202.14</v>
      </c>
      <c r="K209" s="168"/>
      <c r="L209" s="169"/>
      <c r="M209" s="170" t="s">
        <v>1</v>
      </c>
      <c r="N209" s="171" t="s">
        <v>42</v>
      </c>
      <c r="O209" s="154">
        <v>0</v>
      </c>
      <c r="P209" s="154">
        <f t="shared" si="31"/>
        <v>0</v>
      </c>
      <c r="Q209" s="154">
        <v>0</v>
      </c>
      <c r="R209" s="154">
        <f t="shared" si="32"/>
        <v>0</v>
      </c>
      <c r="S209" s="154">
        <v>0</v>
      </c>
      <c r="T209" s="155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6" t="s">
        <v>1086</v>
      </c>
      <c r="AT209" s="156" t="s">
        <v>281</v>
      </c>
      <c r="AU209" s="156" t="s">
        <v>150</v>
      </c>
      <c r="AY209" s="14" t="s">
        <v>142</v>
      </c>
      <c r="BE209" s="157">
        <f t="shared" si="34"/>
        <v>0</v>
      </c>
      <c r="BF209" s="157">
        <f t="shared" si="35"/>
        <v>202.14</v>
      </c>
      <c r="BG209" s="157">
        <f t="shared" si="36"/>
        <v>0</v>
      </c>
      <c r="BH209" s="157">
        <f t="shared" si="37"/>
        <v>0</v>
      </c>
      <c r="BI209" s="157">
        <f t="shared" si="38"/>
        <v>0</v>
      </c>
      <c r="BJ209" s="14" t="s">
        <v>150</v>
      </c>
      <c r="BK209" s="157">
        <f t="shared" si="39"/>
        <v>202.14</v>
      </c>
      <c r="BL209" s="14" t="s">
        <v>383</v>
      </c>
      <c r="BM209" s="156" t="s">
        <v>619</v>
      </c>
    </row>
    <row r="210" spans="1:65" s="2" customFormat="1" ht="21.75" customHeight="1">
      <c r="A210" s="26"/>
      <c r="B210" s="144"/>
      <c r="C210" s="145" t="s">
        <v>300</v>
      </c>
      <c r="D210" s="145" t="s">
        <v>145</v>
      </c>
      <c r="E210" s="146" t="s">
        <v>1713</v>
      </c>
      <c r="F210" s="147" t="s">
        <v>1714</v>
      </c>
      <c r="G210" s="148" t="s">
        <v>303</v>
      </c>
      <c r="H210" s="149">
        <v>1</v>
      </c>
      <c r="I210" s="150">
        <v>19.760000000000002</v>
      </c>
      <c r="J210" s="150">
        <f t="shared" si="30"/>
        <v>19.760000000000002</v>
      </c>
      <c r="K210" s="151"/>
      <c r="L210" s="27"/>
      <c r="M210" s="152" t="s">
        <v>1</v>
      </c>
      <c r="N210" s="153" t="s">
        <v>42</v>
      </c>
      <c r="O210" s="154">
        <v>0</v>
      </c>
      <c r="P210" s="154">
        <f t="shared" si="31"/>
        <v>0</v>
      </c>
      <c r="Q210" s="154">
        <v>0</v>
      </c>
      <c r="R210" s="154">
        <f t="shared" si="32"/>
        <v>0</v>
      </c>
      <c r="S210" s="154">
        <v>0</v>
      </c>
      <c r="T210" s="155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6" t="s">
        <v>383</v>
      </c>
      <c r="AT210" s="156" t="s">
        <v>145</v>
      </c>
      <c r="AU210" s="156" t="s">
        <v>150</v>
      </c>
      <c r="AY210" s="14" t="s">
        <v>142</v>
      </c>
      <c r="BE210" s="157">
        <f t="shared" si="34"/>
        <v>0</v>
      </c>
      <c r="BF210" s="157">
        <f t="shared" si="35"/>
        <v>19.760000000000002</v>
      </c>
      <c r="BG210" s="157">
        <f t="shared" si="36"/>
        <v>0</v>
      </c>
      <c r="BH210" s="157">
        <f t="shared" si="37"/>
        <v>0</v>
      </c>
      <c r="BI210" s="157">
        <f t="shared" si="38"/>
        <v>0</v>
      </c>
      <c r="BJ210" s="14" t="s">
        <v>150</v>
      </c>
      <c r="BK210" s="157">
        <f t="shared" si="39"/>
        <v>19.760000000000002</v>
      </c>
      <c r="BL210" s="14" t="s">
        <v>383</v>
      </c>
      <c r="BM210" s="156" t="s">
        <v>623</v>
      </c>
    </row>
    <row r="211" spans="1:65" s="2" customFormat="1" ht="24.2" customHeight="1">
      <c r="A211" s="26"/>
      <c r="B211" s="144"/>
      <c r="C211" s="162" t="s">
        <v>443</v>
      </c>
      <c r="D211" s="162" t="s">
        <v>281</v>
      </c>
      <c r="E211" s="163" t="s">
        <v>1715</v>
      </c>
      <c r="F211" s="164" t="s">
        <v>1716</v>
      </c>
      <c r="G211" s="165" t="s">
        <v>303</v>
      </c>
      <c r="H211" s="166">
        <v>1</v>
      </c>
      <c r="I211" s="167">
        <v>5.05</v>
      </c>
      <c r="J211" s="167">
        <f t="shared" si="30"/>
        <v>5.05</v>
      </c>
      <c r="K211" s="168"/>
      <c r="L211" s="169"/>
      <c r="M211" s="170" t="s">
        <v>1</v>
      </c>
      <c r="N211" s="171" t="s">
        <v>42</v>
      </c>
      <c r="O211" s="154">
        <v>0</v>
      </c>
      <c r="P211" s="154">
        <f t="shared" si="31"/>
        <v>0</v>
      </c>
      <c r="Q211" s="154">
        <v>0</v>
      </c>
      <c r="R211" s="154">
        <f t="shared" si="32"/>
        <v>0</v>
      </c>
      <c r="S211" s="154">
        <v>0</v>
      </c>
      <c r="T211" s="155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6" t="s">
        <v>1086</v>
      </c>
      <c r="AT211" s="156" t="s">
        <v>281</v>
      </c>
      <c r="AU211" s="156" t="s">
        <v>150</v>
      </c>
      <c r="AY211" s="14" t="s">
        <v>142</v>
      </c>
      <c r="BE211" s="157">
        <f t="shared" si="34"/>
        <v>0</v>
      </c>
      <c r="BF211" s="157">
        <f t="shared" si="35"/>
        <v>5.05</v>
      </c>
      <c r="BG211" s="157">
        <f t="shared" si="36"/>
        <v>0</v>
      </c>
      <c r="BH211" s="157">
        <f t="shared" si="37"/>
        <v>0</v>
      </c>
      <c r="BI211" s="157">
        <f t="shared" si="38"/>
        <v>0</v>
      </c>
      <c r="BJ211" s="14" t="s">
        <v>150</v>
      </c>
      <c r="BK211" s="157">
        <f t="shared" si="39"/>
        <v>5.05</v>
      </c>
      <c r="BL211" s="14" t="s">
        <v>383</v>
      </c>
      <c r="BM211" s="156" t="s">
        <v>634</v>
      </c>
    </row>
    <row r="212" spans="1:65" s="2" customFormat="1" ht="16.5" customHeight="1">
      <c r="A212" s="26"/>
      <c r="B212" s="144"/>
      <c r="C212" s="162" t="s">
        <v>304</v>
      </c>
      <c r="D212" s="162" t="s">
        <v>281</v>
      </c>
      <c r="E212" s="163" t="s">
        <v>1717</v>
      </c>
      <c r="F212" s="164" t="s">
        <v>1718</v>
      </c>
      <c r="G212" s="165" t="s">
        <v>303</v>
      </c>
      <c r="H212" s="166">
        <v>1</v>
      </c>
      <c r="I212" s="167">
        <v>24.57</v>
      </c>
      <c r="J212" s="167">
        <f t="shared" si="30"/>
        <v>24.57</v>
      </c>
      <c r="K212" s="168"/>
      <c r="L212" s="169"/>
      <c r="M212" s="170" t="s">
        <v>1</v>
      </c>
      <c r="N212" s="171" t="s">
        <v>42</v>
      </c>
      <c r="O212" s="154">
        <v>0</v>
      </c>
      <c r="P212" s="154">
        <f t="shared" si="31"/>
        <v>0</v>
      </c>
      <c r="Q212" s="154">
        <v>0</v>
      </c>
      <c r="R212" s="154">
        <f t="shared" si="32"/>
        <v>0</v>
      </c>
      <c r="S212" s="154">
        <v>0</v>
      </c>
      <c r="T212" s="155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6" t="s">
        <v>1086</v>
      </c>
      <c r="AT212" s="156" t="s">
        <v>281</v>
      </c>
      <c r="AU212" s="156" t="s">
        <v>150</v>
      </c>
      <c r="AY212" s="14" t="s">
        <v>142</v>
      </c>
      <c r="BE212" s="157">
        <f t="shared" si="34"/>
        <v>0</v>
      </c>
      <c r="BF212" s="157">
        <f t="shared" si="35"/>
        <v>24.57</v>
      </c>
      <c r="BG212" s="157">
        <f t="shared" si="36"/>
        <v>0</v>
      </c>
      <c r="BH212" s="157">
        <f t="shared" si="37"/>
        <v>0</v>
      </c>
      <c r="BI212" s="157">
        <f t="shared" si="38"/>
        <v>0</v>
      </c>
      <c r="BJ212" s="14" t="s">
        <v>150</v>
      </c>
      <c r="BK212" s="157">
        <f t="shared" si="39"/>
        <v>24.57</v>
      </c>
      <c r="BL212" s="14" t="s">
        <v>383</v>
      </c>
      <c r="BM212" s="156" t="s">
        <v>639</v>
      </c>
    </row>
    <row r="213" spans="1:65" s="2" customFormat="1" ht="21.75" customHeight="1">
      <c r="A213" s="26"/>
      <c r="B213" s="144"/>
      <c r="C213" s="145" t="s">
        <v>450</v>
      </c>
      <c r="D213" s="145" t="s">
        <v>145</v>
      </c>
      <c r="E213" s="146" t="s">
        <v>1719</v>
      </c>
      <c r="F213" s="147" t="s">
        <v>1720</v>
      </c>
      <c r="G213" s="148" t="s">
        <v>303</v>
      </c>
      <c r="H213" s="149">
        <v>30</v>
      </c>
      <c r="I213" s="150">
        <v>4.8099999999999996</v>
      </c>
      <c r="J213" s="150">
        <f t="shared" si="30"/>
        <v>144.30000000000001</v>
      </c>
      <c r="K213" s="151"/>
      <c r="L213" s="27"/>
      <c r="M213" s="152" t="s">
        <v>1</v>
      </c>
      <c r="N213" s="153" t="s">
        <v>42</v>
      </c>
      <c r="O213" s="154">
        <v>0</v>
      </c>
      <c r="P213" s="154">
        <f t="shared" si="31"/>
        <v>0</v>
      </c>
      <c r="Q213" s="154">
        <v>0</v>
      </c>
      <c r="R213" s="154">
        <f t="shared" si="32"/>
        <v>0</v>
      </c>
      <c r="S213" s="154">
        <v>0</v>
      </c>
      <c r="T213" s="155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6" t="s">
        <v>383</v>
      </c>
      <c r="AT213" s="156" t="s">
        <v>145</v>
      </c>
      <c r="AU213" s="156" t="s">
        <v>150</v>
      </c>
      <c r="AY213" s="14" t="s">
        <v>142</v>
      </c>
      <c r="BE213" s="157">
        <f t="shared" si="34"/>
        <v>0</v>
      </c>
      <c r="BF213" s="157">
        <f t="shared" si="35"/>
        <v>144.30000000000001</v>
      </c>
      <c r="BG213" s="157">
        <f t="shared" si="36"/>
        <v>0</v>
      </c>
      <c r="BH213" s="157">
        <f t="shared" si="37"/>
        <v>0</v>
      </c>
      <c r="BI213" s="157">
        <f t="shared" si="38"/>
        <v>0</v>
      </c>
      <c r="BJ213" s="14" t="s">
        <v>150</v>
      </c>
      <c r="BK213" s="157">
        <f t="shared" si="39"/>
        <v>144.30000000000001</v>
      </c>
      <c r="BL213" s="14" t="s">
        <v>383</v>
      </c>
      <c r="BM213" s="156" t="s">
        <v>644</v>
      </c>
    </row>
    <row r="214" spans="1:65" s="2" customFormat="1" ht="16.5" customHeight="1">
      <c r="A214" s="26"/>
      <c r="B214" s="144"/>
      <c r="C214" s="162" t="s">
        <v>308</v>
      </c>
      <c r="D214" s="162" t="s">
        <v>281</v>
      </c>
      <c r="E214" s="163" t="s">
        <v>1721</v>
      </c>
      <c r="F214" s="164" t="s">
        <v>1722</v>
      </c>
      <c r="G214" s="165" t="s">
        <v>303</v>
      </c>
      <c r="H214" s="166">
        <v>30</v>
      </c>
      <c r="I214" s="167">
        <v>1.74</v>
      </c>
      <c r="J214" s="167">
        <f t="shared" si="30"/>
        <v>52.2</v>
      </c>
      <c r="K214" s="168"/>
      <c r="L214" s="169"/>
      <c r="M214" s="170" t="s">
        <v>1</v>
      </c>
      <c r="N214" s="171" t="s">
        <v>42</v>
      </c>
      <c r="O214" s="154">
        <v>0</v>
      </c>
      <c r="P214" s="154">
        <f t="shared" si="31"/>
        <v>0</v>
      </c>
      <c r="Q214" s="154">
        <v>0</v>
      </c>
      <c r="R214" s="154">
        <f t="shared" si="32"/>
        <v>0</v>
      </c>
      <c r="S214" s="154">
        <v>0</v>
      </c>
      <c r="T214" s="155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6" t="s">
        <v>1086</v>
      </c>
      <c r="AT214" s="156" t="s">
        <v>281</v>
      </c>
      <c r="AU214" s="156" t="s">
        <v>150</v>
      </c>
      <c r="AY214" s="14" t="s">
        <v>142</v>
      </c>
      <c r="BE214" s="157">
        <f t="shared" si="34"/>
        <v>0</v>
      </c>
      <c r="BF214" s="157">
        <f t="shared" si="35"/>
        <v>52.2</v>
      </c>
      <c r="BG214" s="157">
        <f t="shared" si="36"/>
        <v>0</v>
      </c>
      <c r="BH214" s="157">
        <f t="shared" si="37"/>
        <v>0</v>
      </c>
      <c r="BI214" s="157">
        <f t="shared" si="38"/>
        <v>0</v>
      </c>
      <c r="BJ214" s="14" t="s">
        <v>150</v>
      </c>
      <c r="BK214" s="157">
        <f t="shared" si="39"/>
        <v>52.2</v>
      </c>
      <c r="BL214" s="14" t="s">
        <v>383</v>
      </c>
      <c r="BM214" s="156" t="s">
        <v>650</v>
      </c>
    </row>
    <row r="215" spans="1:65" s="2" customFormat="1" ht="24.2" customHeight="1">
      <c r="A215" s="26"/>
      <c r="B215" s="144"/>
      <c r="C215" s="162" t="s">
        <v>478</v>
      </c>
      <c r="D215" s="162" t="s">
        <v>281</v>
      </c>
      <c r="E215" s="163" t="s">
        <v>1723</v>
      </c>
      <c r="F215" s="164" t="s">
        <v>1724</v>
      </c>
      <c r="G215" s="165" t="s">
        <v>303</v>
      </c>
      <c r="H215" s="166">
        <v>30</v>
      </c>
      <c r="I215" s="167">
        <v>0.66</v>
      </c>
      <c r="J215" s="167">
        <f t="shared" si="30"/>
        <v>19.8</v>
      </c>
      <c r="K215" s="168"/>
      <c r="L215" s="169"/>
      <c r="M215" s="170" t="s">
        <v>1</v>
      </c>
      <c r="N215" s="171" t="s">
        <v>42</v>
      </c>
      <c r="O215" s="154">
        <v>0</v>
      </c>
      <c r="P215" s="154">
        <f t="shared" si="31"/>
        <v>0</v>
      </c>
      <c r="Q215" s="154">
        <v>0</v>
      </c>
      <c r="R215" s="154">
        <f t="shared" si="32"/>
        <v>0</v>
      </c>
      <c r="S215" s="154">
        <v>0</v>
      </c>
      <c r="T215" s="155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6" t="s">
        <v>1086</v>
      </c>
      <c r="AT215" s="156" t="s">
        <v>281</v>
      </c>
      <c r="AU215" s="156" t="s">
        <v>150</v>
      </c>
      <c r="AY215" s="14" t="s">
        <v>142</v>
      </c>
      <c r="BE215" s="157">
        <f t="shared" si="34"/>
        <v>0</v>
      </c>
      <c r="BF215" s="157">
        <f t="shared" si="35"/>
        <v>19.8</v>
      </c>
      <c r="BG215" s="157">
        <f t="shared" si="36"/>
        <v>0</v>
      </c>
      <c r="BH215" s="157">
        <f t="shared" si="37"/>
        <v>0</v>
      </c>
      <c r="BI215" s="157">
        <f t="shared" si="38"/>
        <v>0</v>
      </c>
      <c r="BJ215" s="14" t="s">
        <v>150</v>
      </c>
      <c r="BK215" s="157">
        <f t="shared" si="39"/>
        <v>19.8</v>
      </c>
      <c r="BL215" s="14" t="s">
        <v>383</v>
      </c>
      <c r="BM215" s="156" t="s">
        <v>653</v>
      </c>
    </row>
    <row r="216" spans="1:65" s="2" customFormat="1" ht="16.5" customHeight="1">
      <c r="A216" s="26"/>
      <c r="B216" s="144"/>
      <c r="C216" s="145" t="s">
        <v>948</v>
      </c>
      <c r="D216" s="145" t="s">
        <v>145</v>
      </c>
      <c r="E216" s="146" t="s">
        <v>1725</v>
      </c>
      <c r="F216" s="147" t="s">
        <v>1726</v>
      </c>
      <c r="G216" s="148" t="s">
        <v>217</v>
      </c>
      <c r="H216" s="149">
        <v>230</v>
      </c>
      <c r="I216" s="150">
        <v>0.67</v>
      </c>
      <c r="J216" s="150">
        <f t="shared" si="30"/>
        <v>154.1</v>
      </c>
      <c r="K216" s="151"/>
      <c r="L216" s="27"/>
      <c r="M216" s="152" t="s">
        <v>1</v>
      </c>
      <c r="N216" s="153" t="s">
        <v>42</v>
      </c>
      <c r="O216" s="154">
        <v>0</v>
      </c>
      <c r="P216" s="154">
        <f t="shared" si="31"/>
        <v>0</v>
      </c>
      <c r="Q216" s="154">
        <v>0</v>
      </c>
      <c r="R216" s="154">
        <f t="shared" si="32"/>
        <v>0</v>
      </c>
      <c r="S216" s="154">
        <v>0</v>
      </c>
      <c r="T216" s="155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6" t="s">
        <v>383</v>
      </c>
      <c r="AT216" s="156" t="s">
        <v>145</v>
      </c>
      <c r="AU216" s="156" t="s">
        <v>150</v>
      </c>
      <c r="AY216" s="14" t="s">
        <v>142</v>
      </c>
      <c r="BE216" s="157">
        <f t="shared" si="34"/>
        <v>0</v>
      </c>
      <c r="BF216" s="157">
        <f t="shared" si="35"/>
        <v>154.1</v>
      </c>
      <c r="BG216" s="157">
        <f t="shared" si="36"/>
        <v>0</v>
      </c>
      <c r="BH216" s="157">
        <f t="shared" si="37"/>
        <v>0</v>
      </c>
      <c r="BI216" s="157">
        <f t="shared" si="38"/>
        <v>0</v>
      </c>
      <c r="BJ216" s="14" t="s">
        <v>150</v>
      </c>
      <c r="BK216" s="157">
        <f t="shared" si="39"/>
        <v>154.1</v>
      </c>
      <c r="BL216" s="14" t="s">
        <v>383</v>
      </c>
      <c r="BM216" s="156" t="s">
        <v>657</v>
      </c>
    </row>
    <row r="217" spans="1:65" s="2" customFormat="1" ht="16.5" customHeight="1">
      <c r="A217" s="26"/>
      <c r="B217" s="144"/>
      <c r="C217" s="162" t="s">
        <v>619</v>
      </c>
      <c r="D217" s="162" t="s">
        <v>281</v>
      </c>
      <c r="E217" s="163" t="s">
        <v>1727</v>
      </c>
      <c r="F217" s="164" t="s">
        <v>1728</v>
      </c>
      <c r="G217" s="165" t="s">
        <v>217</v>
      </c>
      <c r="H217" s="166">
        <v>230</v>
      </c>
      <c r="I217" s="167">
        <v>0.94</v>
      </c>
      <c r="J217" s="167">
        <f t="shared" si="30"/>
        <v>216.2</v>
      </c>
      <c r="K217" s="168"/>
      <c r="L217" s="169"/>
      <c r="M217" s="170" t="s">
        <v>1</v>
      </c>
      <c r="N217" s="171" t="s">
        <v>42</v>
      </c>
      <c r="O217" s="154">
        <v>0</v>
      </c>
      <c r="P217" s="154">
        <f t="shared" si="31"/>
        <v>0</v>
      </c>
      <c r="Q217" s="154">
        <v>0</v>
      </c>
      <c r="R217" s="154">
        <f t="shared" si="32"/>
        <v>0</v>
      </c>
      <c r="S217" s="154">
        <v>0</v>
      </c>
      <c r="T217" s="155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6" t="s">
        <v>1086</v>
      </c>
      <c r="AT217" s="156" t="s">
        <v>281</v>
      </c>
      <c r="AU217" s="156" t="s">
        <v>150</v>
      </c>
      <c r="AY217" s="14" t="s">
        <v>142</v>
      </c>
      <c r="BE217" s="157">
        <f t="shared" si="34"/>
        <v>0</v>
      </c>
      <c r="BF217" s="157">
        <f t="shared" si="35"/>
        <v>216.2</v>
      </c>
      <c r="BG217" s="157">
        <f t="shared" si="36"/>
        <v>0</v>
      </c>
      <c r="BH217" s="157">
        <f t="shared" si="37"/>
        <v>0</v>
      </c>
      <c r="BI217" s="157">
        <f t="shared" si="38"/>
        <v>0</v>
      </c>
      <c r="BJ217" s="14" t="s">
        <v>150</v>
      </c>
      <c r="BK217" s="157">
        <f t="shared" si="39"/>
        <v>216.2</v>
      </c>
      <c r="BL217" s="14" t="s">
        <v>383</v>
      </c>
      <c r="BM217" s="156" t="s">
        <v>658</v>
      </c>
    </row>
    <row r="218" spans="1:65" s="2" customFormat="1" ht="16.5" customHeight="1">
      <c r="A218" s="26"/>
      <c r="B218" s="144"/>
      <c r="C218" s="145" t="s">
        <v>700</v>
      </c>
      <c r="D218" s="145" t="s">
        <v>145</v>
      </c>
      <c r="E218" s="146" t="s">
        <v>1729</v>
      </c>
      <c r="F218" s="147" t="s">
        <v>1730</v>
      </c>
      <c r="G218" s="148" t="s">
        <v>217</v>
      </c>
      <c r="H218" s="149">
        <v>30</v>
      </c>
      <c r="I218" s="150">
        <v>0.8</v>
      </c>
      <c r="J218" s="150">
        <f t="shared" si="30"/>
        <v>24</v>
      </c>
      <c r="K218" s="151"/>
      <c r="L218" s="27"/>
      <c r="M218" s="152" t="s">
        <v>1</v>
      </c>
      <c r="N218" s="153" t="s">
        <v>42</v>
      </c>
      <c r="O218" s="154">
        <v>0</v>
      </c>
      <c r="P218" s="154">
        <f t="shared" si="31"/>
        <v>0</v>
      </c>
      <c r="Q218" s="154">
        <v>0</v>
      </c>
      <c r="R218" s="154">
        <f t="shared" si="32"/>
        <v>0</v>
      </c>
      <c r="S218" s="154">
        <v>0</v>
      </c>
      <c r="T218" s="155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6" t="s">
        <v>383</v>
      </c>
      <c r="AT218" s="156" t="s">
        <v>145</v>
      </c>
      <c r="AU218" s="156" t="s">
        <v>150</v>
      </c>
      <c r="AY218" s="14" t="s">
        <v>142</v>
      </c>
      <c r="BE218" s="157">
        <f t="shared" si="34"/>
        <v>0</v>
      </c>
      <c r="BF218" s="157">
        <f t="shared" si="35"/>
        <v>24</v>
      </c>
      <c r="BG218" s="157">
        <f t="shared" si="36"/>
        <v>0</v>
      </c>
      <c r="BH218" s="157">
        <f t="shared" si="37"/>
        <v>0</v>
      </c>
      <c r="BI218" s="157">
        <f t="shared" si="38"/>
        <v>0</v>
      </c>
      <c r="BJ218" s="14" t="s">
        <v>150</v>
      </c>
      <c r="BK218" s="157">
        <f t="shared" si="39"/>
        <v>24</v>
      </c>
      <c r="BL218" s="14" t="s">
        <v>383</v>
      </c>
      <c r="BM218" s="156" t="s">
        <v>662</v>
      </c>
    </row>
    <row r="219" spans="1:65" s="2" customFormat="1" ht="24.2" customHeight="1">
      <c r="A219" s="26"/>
      <c r="B219" s="144"/>
      <c r="C219" s="162" t="s">
        <v>870</v>
      </c>
      <c r="D219" s="162" t="s">
        <v>281</v>
      </c>
      <c r="E219" s="163" t="s">
        <v>1731</v>
      </c>
      <c r="F219" s="164" t="s">
        <v>1732</v>
      </c>
      <c r="G219" s="165" t="s">
        <v>217</v>
      </c>
      <c r="H219" s="166">
        <v>30</v>
      </c>
      <c r="I219" s="167">
        <v>1.39</v>
      </c>
      <c r="J219" s="167">
        <f t="shared" si="30"/>
        <v>41.7</v>
      </c>
      <c r="K219" s="168"/>
      <c r="L219" s="169"/>
      <c r="M219" s="170" t="s">
        <v>1</v>
      </c>
      <c r="N219" s="171" t="s">
        <v>42</v>
      </c>
      <c r="O219" s="154">
        <v>0</v>
      </c>
      <c r="P219" s="154">
        <f t="shared" si="31"/>
        <v>0</v>
      </c>
      <c r="Q219" s="154">
        <v>0</v>
      </c>
      <c r="R219" s="154">
        <f t="shared" si="32"/>
        <v>0</v>
      </c>
      <c r="S219" s="154">
        <v>0</v>
      </c>
      <c r="T219" s="155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6" t="s">
        <v>1086</v>
      </c>
      <c r="AT219" s="156" t="s">
        <v>281</v>
      </c>
      <c r="AU219" s="156" t="s">
        <v>150</v>
      </c>
      <c r="AY219" s="14" t="s">
        <v>142</v>
      </c>
      <c r="BE219" s="157">
        <f t="shared" si="34"/>
        <v>0</v>
      </c>
      <c r="BF219" s="157">
        <f t="shared" si="35"/>
        <v>41.7</v>
      </c>
      <c r="BG219" s="157">
        <f t="shared" si="36"/>
        <v>0</v>
      </c>
      <c r="BH219" s="157">
        <f t="shared" si="37"/>
        <v>0</v>
      </c>
      <c r="BI219" s="157">
        <f t="shared" si="38"/>
        <v>0</v>
      </c>
      <c r="BJ219" s="14" t="s">
        <v>150</v>
      </c>
      <c r="BK219" s="157">
        <f t="shared" si="39"/>
        <v>41.7</v>
      </c>
      <c r="BL219" s="14" t="s">
        <v>383</v>
      </c>
      <c r="BM219" s="156" t="s">
        <v>671</v>
      </c>
    </row>
    <row r="220" spans="1:65" s="2" customFormat="1" ht="16.5" customHeight="1">
      <c r="A220" s="26"/>
      <c r="B220" s="144"/>
      <c r="C220" s="145" t="s">
        <v>311</v>
      </c>
      <c r="D220" s="145" t="s">
        <v>145</v>
      </c>
      <c r="E220" s="146" t="s">
        <v>1733</v>
      </c>
      <c r="F220" s="147" t="s">
        <v>1734</v>
      </c>
      <c r="G220" s="148" t="s">
        <v>217</v>
      </c>
      <c r="H220" s="149">
        <v>1150</v>
      </c>
      <c r="I220" s="150">
        <v>0.8</v>
      </c>
      <c r="J220" s="150">
        <f t="shared" si="30"/>
        <v>920</v>
      </c>
      <c r="K220" s="151"/>
      <c r="L220" s="27"/>
      <c r="M220" s="152" t="s">
        <v>1</v>
      </c>
      <c r="N220" s="153" t="s">
        <v>42</v>
      </c>
      <c r="O220" s="154">
        <v>0</v>
      </c>
      <c r="P220" s="154">
        <f t="shared" si="31"/>
        <v>0</v>
      </c>
      <c r="Q220" s="154">
        <v>0</v>
      </c>
      <c r="R220" s="154">
        <f t="shared" si="32"/>
        <v>0</v>
      </c>
      <c r="S220" s="154">
        <v>0</v>
      </c>
      <c r="T220" s="155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6" t="s">
        <v>383</v>
      </c>
      <c r="AT220" s="156" t="s">
        <v>145</v>
      </c>
      <c r="AU220" s="156" t="s">
        <v>150</v>
      </c>
      <c r="AY220" s="14" t="s">
        <v>142</v>
      </c>
      <c r="BE220" s="157">
        <f t="shared" si="34"/>
        <v>0</v>
      </c>
      <c r="BF220" s="157">
        <f t="shared" si="35"/>
        <v>920</v>
      </c>
      <c r="BG220" s="157">
        <f t="shared" si="36"/>
        <v>0</v>
      </c>
      <c r="BH220" s="157">
        <f t="shared" si="37"/>
        <v>0</v>
      </c>
      <c r="BI220" s="157">
        <f t="shared" si="38"/>
        <v>0</v>
      </c>
      <c r="BJ220" s="14" t="s">
        <v>150</v>
      </c>
      <c r="BK220" s="157">
        <f t="shared" si="39"/>
        <v>920</v>
      </c>
      <c r="BL220" s="14" t="s">
        <v>383</v>
      </c>
      <c r="BM220" s="156" t="s">
        <v>687</v>
      </c>
    </row>
    <row r="221" spans="1:65" s="2" customFormat="1" ht="21.75" customHeight="1">
      <c r="A221" s="26"/>
      <c r="B221" s="144"/>
      <c r="C221" s="162" t="s">
        <v>485</v>
      </c>
      <c r="D221" s="162" t="s">
        <v>281</v>
      </c>
      <c r="E221" s="163" t="s">
        <v>1735</v>
      </c>
      <c r="F221" s="164" t="s">
        <v>1736</v>
      </c>
      <c r="G221" s="165" t="s">
        <v>217</v>
      </c>
      <c r="H221" s="166">
        <v>1150</v>
      </c>
      <c r="I221" s="167">
        <v>0.86</v>
      </c>
      <c r="J221" s="167">
        <f t="shared" si="30"/>
        <v>989</v>
      </c>
      <c r="K221" s="168"/>
      <c r="L221" s="169"/>
      <c r="M221" s="170" t="s">
        <v>1</v>
      </c>
      <c r="N221" s="171" t="s">
        <v>42</v>
      </c>
      <c r="O221" s="154">
        <v>0</v>
      </c>
      <c r="P221" s="154">
        <f t="shared" si="31"/>
        <v>0</v>
      </c>
      <c r="Q221" s="154">
        <v>0</v>
      </c>
      <c r="R221" s="154">
        <f t="shared" si="32"/>
        <v>0</v>
      </c>
      <c r="S221" s="154">
        <v>0</v>
      </c>
      <c r="T221" s="155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6" t="s">
        <v>1086</v>
      </c>
      <c r="AT221" s="156" t="s">
        <v>281</v>
      </c>
      <c r="AU221" s="156" t="s">
        <v>150</v>
      </c>
      <c r="AY221" s="14" t="s">
        <v>142</v>
      </c>
      <c r="BE221" s="157">
        <f t="shared" si="34"/>
        <v>0</v>
      </c>
      <c r="BF221" s="157">
        <f t="shared" si="35"/>
        <v>989</v>
      </c>
      <c r="BG221" s="157">
        <f t="shared" si="36"/>
        <v>0</v>
      </c>
      <c r="BH221" s="157">
        <f t="shared" si="37"/>
        <v>0</v>
      </c>
      <c r="BI221" s="157">
        <f t="shared" si="38"/>
        <v>0</v>
      </c>
      <c r="BJ221" s="14" t="s">
        <v>150</v>
      </c>
      <c r="BK221" s="157">
        <f t="shared" si="39"/>
        <v>989</v>
      </c>
      <c r="BL221" s="14" t="s">
        <v>383</v>
      </c>
      <c r="BM221" s="156" t="s">
        <v>700</v>
      </c>
    </row>
    <row r="222" spans="1:65" s="2" customFormat="1" ht="16.5" customHeight="1">
      <c r="A222" s="26"/>
      <c r="B222" s="144"/>
      <c r="C222" s="145" t="s">
        <v>315</v>
      </c>
      <c r="D222" s="145" t="s">
        <v>145</v>
      </c>
      <c r="E222" s="146" t="s">
        <v>1737</v>
      </c>
      <c r="F222" s="147" t="s">
        <v>1738</v>
      </c>
      <c r="G222" s="148" t="s">
        <v>217</v>
      </c>
      <c r="H222" s="149">
        <v>1100</v>
      </c>
      <c r="I222" s="150">
        <v>0.9</v>
      </c>
      <c r="J222" s="150">
        <f t="shared" si="30"/>
        <v>990</v>
      </c>
      <c r="K222" s="151"/>
      <c r="L222" s="27"/>
      <c r="M222" s="152" t="s">
        <v>1</v>
      </c>
      <c r="N222" s="153" t="s">
        <v>42</v>
      </c>
      <c r="O222" s="154">
        <v>0</v>
      </c>
      <c r="P222" s="154">
        <f t="shared" si="31"/>
        <v>0</v>
      </c>
      <c r="Q222" s="154">
        <v>0</v>
      </c>
      <c r="R222" s="154">
        <f t="shared" si="32"/>
        <v>0</v>
      </c>
      <c r="S222" s="154">
        <v>0</v>
      </c>
      <c r="T222" s="155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6" t="s">
        <v>383</v>
      </c>
      <c r="AT222" s="156" t="s">
        <v>145</v>
      </c>
      <c r="AU222" s="156" t="s">
        <v>150</v>
      </c>
      <c r="AY222" s="14" t="s">
        <v>142</v>
      </c>
      <c r="BE222" s="157">
        <f t="shared" si="34"/>
        <v>0</v>
      </c>
      <c r="BF222" s="157">
        <f t="shared" si="35"/>
        <v>990</v>
      </c>
      <c r="BG222" s="157">
        <f t="shared" si="36"/>
        <v>0</v>
      </c>
      <c r="BH222" s="157">
        <f t="shared" si="37"/>
        <v>0</v>
      </c>
      <c r="BI222" s="157">
        <f t="shared" si="38"/>
        <v>0</v>
      </c>
      <c r="BJ222" s="14" t="s">
        <v>150</v>
      </c>
      <c r="BK222" s="157">
        <f t="shared" si="39"/>
        <v>990</v>
      </c>
      <c r="BL222" s="14" t="s">
        <v>383</v>
      </c>
      <c r="BM222" s="156" t="s">
        <v>497</v>
      </c>
    </row>
    <row r="223" spans="1:65" s="2" customFormat="1" ht="21.75" customHeight="1">
      <c r="A223" s="26"/>
      <c r="B223" s="144"/>
      <c r="C223" s="162" t="s">
        <v>534</v>
      </c>
      <c r="D223" s="162" t="s">
        <v>281</v>
      </c>
      <c r="E223" s="163" t="s">
        <v>1739</v>
      </c>
      <c r="F223" s="164" t="s">
        <v>1740</v>
      </c>
      <c r="G223" s="165" t="s">
        <v>217</v>
      </c>
      <c r="H223" s="166">
        <v>1100</v>
      </c>
      <c r="I223" s="167">
        <v>1.22</v>
      </c>
      <c r="J223" s="167">
        <f t="shared" si="30"/>
        <v>1342</v>
      </c>
      <c r="K223" s="168"/>
      <c r="L223" s="169"/>
      <c r="M223" s="170" t="s">
        <v>1</v>
      </c>
      <c r="N223" s="171" t="s">
        <v>42</v>
      </c>
      <c r="O223" s="154">
        <v>0</v>
      </c>
      <c r="P223" s="154">
        <f t="shared" si="31"/>
        <v>0</v>
      </c>
      <c r="Q223" s="154">
        <v>0</v>
      </c>
      <c r="R223" s="154">
        <f t="shared" si="32"/>
        <v>0</v>
      </c>
      <c r="S223" s="154">
        <v>0</v>
      </c>
      <c r="T223" s="155">
        <f t="shared" si="3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6" t="s">
        <v>1086</v>
      </c>
      <c r="AT223" s="156" t="s">
        <v>281</v>
      </c>
      <c r="AU223" s="156" t="s">
        <v>150</v>
      </c>
      <c r="AY223" s="14" t="s">
        <v>142</v>
      </c>
      <c r="BE223" s="157">
        <f t="shared" si="34"/>
        <v>0</v>
      </c>
      <c r="BF223" s="157">
        <f t="shared" si="35"/>
        <v>1342</v>
      </c>
      <c r="BG223" s="157">
        <f t="shared" si="36"/>
        <v>0</v>
      </c>
      <c r="BH223" s="157">
        <f t="shared" si="37"/>
        <v>0</v>
      </c>
      <c r="BI223" s="157">
        <f t="shared" si="38"/>
        <v>0</v>
      </c>
      <c r="BJ223" s="14" t="s">
        <v>150</v>
      </c>
      <c r="BK223" s="157">
        <f t="shared" si="39"/>
        <v>1342</v>
      </c>
      <c r="BL223" s="14" t="s">
        <v>383</v>
      </c>
      <c r="BM223" s="156" t="s">
        <v>505</v>
      </c>
    </row>
    <row r="224" spans="1:65" s="2" customFormat="1" ht="16.5" customHeight="1">
      <c r="A224" s="26"/>
      <c r="B224" s="144"/>
      <c r="C224" s="145" t="s">
        <v>687</v>
      </c>
      <c r="D224" s="145" t="s">
        <v>145</v>
      </c>
      <c r="E224" s="146" t="s">
        <v>1741</v>
      </c>
      <c r="F224" s="147" t="s">
        <v>1742</v>
      </c>
      <c r="G224" s="148" t="s">
        <v>217</v>
      </c>
      <c r="H224" s="149">
        <v>46</v>
      </c>
      <c r="I224" s="150">
        <v>1.05</v>
      </c>
      <c r="J224" s="150">
        <f t="shared" si="30"/>
        <v>48.3</v>
      </c>
      <c r="K224" s="151"/>
      <c r="L224" s="27"/>
      <c r="M224" s="152" t="s">
        <v>1</v>
      </c>
      <c r="N224" s="153" t="s">
        <v>42</v>
      </c>
      <c r="O224" s="154">
        <v>0</v>
      </c>
      <c r="P224" s="154">
        <f t="shared" si="31"/>
        <v>0</v>
      </c>
      <c r="Q224" s="154">
        <v>0</v>
      </c>
      <c r="R224" s="154">
        <f t="shared" si="32"/>
        <v>0</v>
      </c>
      <c r="S224" s="154">
        <v>0</v>
      </c>
      <c r="T224" s="155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6" t="s">
        <v>383</v>
      </c>
      <c r="AT224" s="156" t="s">
        <v>145</v>
      </c>
      <c r="AU224" s="156" t="s">
        <v>150</v>
      </c>
      <c r="AY224" s="14" t="s">
        <v>142</v>
      </c>
      <c r="BE224" s="157">
        <f t="shared" si="34"/>
        <v>0</v>
      </c>
      <c r="BF224" s="157">
        <f t="shared" si="35"/>
        <v>48.3</v>
      </c>
      <c r="BG224" s="157">
        <f t="shared" si="36"/>
        <v>0</v>
      </c>
      <c r="BH224" s="157">
        <f t="shared" si="37"/>
        <v>0</v>
      </c>
      <c r="BI224" s="157">
        <f t="shared" si="38"/>
        <v>0</v>
      </c>
      <c r="BJ224" s="14" t="s">
        <v>150</v>
      </c>
      <c r="BK224" s="157">
        <f t="shared" si="39"/>
        <v>48.3</v>
      </c>
      <c r="BL224" s="14" t="s">
        <v>383</v>
      </c>
      <c r="BM224" s="156" t="s">
        <v>359</v>
      </c>
    </row>
    <row r="225" spans="1:65" s="2" customFormat="1" ht="21.75" customHeight="1">
      <c r="A225" s="26"/>
      <c r="B225" s="144"/>
      <c r="C225" s="162" t="s">
        <v>863</v>
      </c>
      <c r="D225" s="162" t="s">
        <v>281</v>
      </c>
      <c r="E225" s="163" t="s">
        <v>1743</v>
      </c>
      <c r="F225" s="164" t="s">
        <v>1744</v>
      </c>
      <c r="G225" s="165" t="s">
        <v>217</v>
      </c>
      <c r="H225" s="166">
        <v>46</v>
      </c>
      <c r="I225" s="167">
        <v>1.86</v>
      </c>
      <c r="J225" s="167">
        <f t="shared" si="30"/>
        <v>85.56</v>
      </c>
      <c r="K225" s="168"/>
      <c r="L225" s="169"/>
      <c r="M225" s="170" t="s">
        <v>1</v>
      </c>
      <c r="N225" s="171" t="s">
        <v>42</v>
      </c>
      <c r="O225" s="154">
        <v>0</v>
      </c>
      <c r="P225" s="154">
        <f t="shared" si="31"/>
        <v>0</v>
      </c>
      <c r="Q225" s="154">
        <v>0</v>
      </c>
      <c r="R225" s="154">
        <f t="shared" si="32"/>
        <v>0</v>
      </c>
      <c r="S225" s="154">
        <v>0</v>
      </c>
      <c r="T225" s="155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6" t="s">
        <v>1086</v>
      </c>
      <c r="AT225" s="156" t="s">
        <v>281</v>
      </c>
      <c r="AU225" s="156" t="s">
        <v>150</v>
      </c>
      <c r="AY225" s="14" t="s">
        <v>142</v>
      </c>
      <c r="BE225" s="157">
        <f t="shared" si="34"/>
        <v>0</v>
      </c>
      <c r="BF225" s="157">
        <f t="shared" si="35"/>
        <v>85.56</v>
      </c>
      <c r="BG225" s="157">
        <f t="shared" si="36"/>
        <v>0</v>
      </c>
      <c r="BH225" s="157">
        <f t="shared" si="37"/>
        <v>0</v>
      </c>
      <c r="BI225" s="157">
        <f t="shared" si="38"/>
        <v>0</v>
      </c>
      <c r="BJ225" s="14" t="s">
        <v>150</v>
      </c>
      <c r="BK225" s="157">
        <f t="shared" si="39"/>
        <v>85.56</v>
      </c>
      <c r="BL225" s="14" t="s">
        <v>383</v>
      </c>
      <c r="BM225" s="156" t="s">
        <v>395</v>
      </c>
    </row>
    <row r="226" spans="1:65" s="2" customFormat="1" ht="21.75" customHeight="1">
      <c r="A226" s="26"/>
      <c r="B226" s="144"/>
      <c r="C226" s="145" t="s">
        <v>639</v>
      </c>
      <c r="D226" s="145" t="s">
        <v>145</v>
      </c>
      <c r="E226" s="146" t="s">
        <v>1745</v>
      </c>
      <c r="F226" s="147" t="s">
        <v>1746</v>
      </c>
      <c r="G226" s="148" t="s">
        <v>217</v>
      </c>
      <c r="H226" s="149">
        <v>45</v>
      </c>
      <c r="I226" s="150">
        <v>1.25</v>
      </c>
      <c r="J226" s="150">
        <f t="shared" si="30"/>
        <v>56.25</v>
      </c>
      <c r="K226" s="151"/>
      <c r="L226" s="27"/>
      <c r="M226" s="152" t="s">
        <v>1</v>
      </c>
      <c r="N226" s="153" t="s">
        <v>42</v>
      </c>
      <c r="O226" s="154">
        <v>0</v>
      </c>
      <c r="P226" s="154">
        <f t="shared" si="31"/>
        <v>0</v>
      </c>
      <c r="Q226" s="154">
        <v>0</v>
      </c>
      <c r="R226" s="154">
        <f t="shared" si="32"/>
        <v>0</v>
      </c>
      <c r="S226" s="154">
        <v>0</v>
      </c>
      <c r="T226" s="155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6" t="s">
        <v>383</v>
      </c>
      <c r="AT226" s="156" t="s">
        <v>145</v>
      </c>
      <c r="AU226" s="156" t="s">
        <v>150</v>
      </c>
      <c r="AY226" s="14" t="s">
        <v>142</v>
      </c>
      <c r="BE226" s="157">
        <f t="shared" si="34"/>
        <v>0</v>
      </c>
      <c r="BF226" s="157">
        <f t="shared" si="35"/>
        <v>56.25</v>
      </c>
      <c r="BG226" s="157">
        <f t="shared" si="36"/>
        <v>0</v>
      </c>
      <c r="BH226" s="157">
        <f t="shared" si="37"/>
        <v>0</v>
      </c>
      <c r="BI226" s="157">
        <f t="shared" si="38"/>
        <v>0</v>
      </c>
      <c r="BJ226" s="14" t="s">
        <v>150</v>
      </c>
      <c r="BK226" s="157">
        <f t="shared" si="39"/>
        <v>56.25</v>
      </c>
      <c r="BL226" s="14" t="s">
        <v>383</v>
      </c>
      <c r="BM226" s="156" t="s">
        <v>403</v>
      </c>
    </row>
    <row r="227" spans="1:65" s="2" customFormat="1" ht="16.5" customHeight="1">
      <c r="A227" s="26"/>
      <c r="B227" s="144"/>
      <c r="C227" s="162" t="s">
        <v>770</v>
      </c>
      <c r="D227" s="162" t="s">
        <v>281</v>
      </c>
      <c r="E227" s="163" t="s">
        <v>1747</v>
      </c>
      <c r="F227" s="164" t="s">
        <v>1748</v>
      </c>
      <c r="G227" s="165" t="s">
        <v>217</v>
      </c>
      <c r="H227" s="166">
        <v>45</v>
      </c>
      <c r="I227" s="167">
        <v>4.2699999999999996</v>
      </c>
      <c r="J227" s="167">
        <f t="shared" si="30"/>
        <v>192.15</v>
      </c>
      <c r="K227" s="168"/>
      <c r="L227" s="169"/>
      <c r="M227" s="170" t="s">
        <v>1</v>
      </c>
      <c r="N227" s="171" t="s">
        <v>42</v>
      </c>
      <c r="O227" s="154">
        <v>0</v>
      </c>
      <c r="P227" s="154">
        <f t="shared" si="31"/>
        <v>0</v>
      </c>
      <c r="Q227" s="154">
        <v>0</v>
      </c>
      <c r="R227" s="154">
        <f t="shared" si="32"/>
        <v>0</v>
      </c>
      <c r="S227" s="154">
        <v>0</v>
      </c>
      <c r="T227" s="155">
        <f t="shared" si="3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6" t="s">
        <v>1086</v>
      </c>
      <c r="AT227" s="156" t="s">
        <v>281</v>
      </c>
      <c r="AU227" s="156" t="s">
        <v>150</v>
      </c>
      <c r="AY227" s="14" t="s">
        <v>142</v>
      </c>
      <c r="BE227" s="157">
        <f t="shared" si="34"/>
        <v>0</v>
      </c>
      <c r="BF227" s="157">
        <f t="shared" si="35"/>
        <v>192.15</v>
      </c>
      <c r="BG227" s="157">
        <f t="shared" si="36"/>
        <v>0</v>
      </c>
      <c r="BH227" s="157">
        <f t="shared" si="37"/>
        <v>0</v>
      </c>
      <c r="BI227" s="157">
        <f t="shared" si="38"/>
        <v>0</v>
      </c>
      <c r="BJ227" s="14" t="s">
        <v>150</v>
      </c>
      <c r="BK227" s="157">
        <f t="shared" si="39"/>
        <v>192.15</v>
      </c>
      <c r="BL227" s="14" t="s">
        <v>383</v>
      </c>
      <c r="BM227" s="156" t="s">
        <v>525</v>
      </c>
    </row>
    <row r="228" spans="1:65" s="2" customFormat="1" ht="16.5" customHeight="1">
      <c r="A228" s="26"/>
      <c r="B228" s="144"/>
      <c r="C228" s="145" t="s">
        <v>318</v>
      </c>
      <c r="D228" s="145" t="s">
        <v>145</v>
      </c>
      <c r="E228" s="146" t="s">
        <v>1749</v>
      </c>
      <c r="F228" s="147" t="s">
        <v>1750</v>
      </c>
      <c r="G228" s="148" t="s">
        <v>217</v>
      </c>
      <c r="H228" s="149">
        <v>389</v>
      </c>
      <c r="I228" s="150">
        <v>1.6</v>
      </c>
      <c r="J228" s="150">
        <f t="shared" si="30"/>
        <v>622.4</v>
      </c>
      <c r="K228" s="151"/>
      <c r="L228" s="27"/>
      <c r="M228" s="152" t="s">
        <v>1</v>
      </c>
      <c r="N228" s="153" t="s">
        <v>42</v>
      </c>
      <c r="O228" s="154">
        <v>0</v>
      </c>
      <c r="P228" s="154">
        <f t="shared" si="31"/>
        <v>0</v>
      </c>
      <c r="Q228" s="154">
        <v>0</v>
      </c>
      <c r="R228" s="154">
        <f t="shared" si="32"/>
        <v>0</v>
      </c>
      <c r="S228" s="154">
        <v>0</v>
      </c>
      <c r="T228" s="155">
        <f t="shared" si="3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6" t="s">
        <v>383</v>
      </c>
      <c r="AT228" s="156" t="s">
        <v>145</v>
      </c>
      <c r="AU228" s="156" t="s">
        <v>150</v>
      </c>
      <c r="AY228" s="14" t="s">
        <v>142</v>
      </c>
      <c r="BE228" s="157">
        <f t="shared" si="34"/>
        <v>0</v>
      </c>
      <c r="BF228" s="157">
        <f t="shared" si="35"/>
        <v>622.4</v>
      </c>
      <c r="BG228" s="157">
        <f t="shared" si="36"/>
        <v>0</v>
      </c>
      <c r="BH228" s="157">
        <f t="shared" si="37"/>
        <v>0</v>
      </c>
      <c r="BI228" s="157">
        <f t="shared" si="38"/>
        <v>0</v>
      </c>
      <c r="BJ228" s="14" t="s">
        <v>150</v>
      </c>
      <c r="BK228" s="157">
        <f t="shared" si="39"/>
        <v>622.4</v>
      </c>
      <c r="BL228" s="14" t="s">
        <v>383</v>
      </c>
      <c r="BM228" s="156" t="s">
        <v>541</v>
      </c>
    </row>
    <row r="229" spans="1:65" s="2" customFormat="1" ht="21.75" customHeight="1">
      <c r="A229" s="26"/>
      <c r="B229" s="144"/>
      <c r="C229" s="162" t="s">
        <v>565</v>
      </c>
      <c r="D229" s="162" t="s">
        <v>281</v>
      </c>
      <c r="E229" s="163" t="s">
        <v>1751</v>
      </c>
      <c r="F229" s="164" t="s">
        <v>1752</v>
      </c>
      <c r="G229" s="165" t="s">
        <v>217</v>
      </c>
      <c r="H229" s="166">
        <v>389</v>
      </c>
      <c r="I229" s="167">
        <v>4.68</v>
      </c>
      <c r="J229" s="167">
        <f t="shared" si="30"/>
        <v>1820.52</v>
      </c>
      <c r="K229" s="168"/>
      <c r="L229" s="169"/>
      <c r="M229" s="170" t="s">
        <v>1</v>
      </c>
      <c r="N229" s="171" t="s">
        <v>42</v>
      </c>
      <c r="O229" s="154">
        <v>0</v>
      </c>
      <c r="P229" s="154">
        <f t="shared" si="31"/>
        <v>0</v>
      </c>
      <c r="Q229" s="154">
        <v>0</v>
      </c>
      <c r="R229" s="154">
        <f t="shared" si="32"/>
        <v>0</v>
      </c>
      <c r="S229" s="154">
        <v>0</v>
      </c>
      <c r="T229" s="155">
        <f t="shared" si="3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6" t="s">
        <v>1086</v>
      </c>
      <c r="AT229" s="156" t="s">
        <v>281</v>
      </c>
      <c r="AU229" s="156" t="s">
        <v>150</v>
      </c>
      <c r="AY229" s="14" t="s">
        <v>142</v>
      </c>
      <c r="BE229" s="157">
        <f t="shared" si="34"/>
        <v>0</v>
      </c>
      <c r="BF229" s="157">
        <f t="shared" si="35"/>
        <v>1820.52</v>
      </c>
      <c r="BG229" s="157">
        <f t="shared" si="36"/>
        <v>0</v>
      </c>
      <c r="BH229" s="157">
        <f t="shared" si="37"/>
        <v>0</v>
      </c>
      <c r="BI229" s="157">
        <f t="shared" si="38"/>
        <v>0</v>
      </c>
      <c r="BJ229" s="14" t="s">
        <v>150</v>
      </c>
      <c r="BK229" s="157">
        <f t="shared" si="39"/>
        <v>1820.52</v>
      </c>
      <c r="BL229" s="14" t="s">
        <v>383</v>
      </c>
      <c r="BM229" s="156" t="s">
        <v>547</v>
      </c>
    </row>
    <row r="230" spans="1:65" s="2" customFormat="1" ht="24.2" customHeight="1">
      <c r="A230" s="26"/>
      <c r="B230" s="144"/>
      <c r="C230" s="145" t="s">
        <v>322</v>
      </c>
      <c r="D230" s="145" t="s">
        <v>145</v>
      </c>
      <c r="E230" s="146" t="s">
        <v>1753</v>
      </c>
      <c r="F230" s="147" t="s">
        <v>1754</v>
      </c>
      <c r="G230" s="148" t="s">
        <v>217</v>
      </c>
      <c r="H230" s="149">
        <v>1473</v>
      </c>
      <c r="I230" s="150">
        <v>1.34</v>
      </c>
      <c r="J230" s="150">
        <f t="shared" si="30"/>
        <v>1973.82</v>
      </c>
      <c r="K230" s="151"/>
      <c r="L230" s="27"/>
      <c r="M230" s="152" t="s">
        <v>1</v>
      </c>
      <c r="N230" s="153" t="s">
        <v>42</v>
      </c>
      <c r="O230" s="154">
        <v>0</v>
      </c>
      <c r="P230" s="154">
        <f t="shared" si="31"/>
        <v>0</v>
      </c>
      <c r="Q230" s="154">
        <v>0</v>
      </c>
      <c r="R230" s="154">
        <f t="shared" si="32"/>
        <v>0</v>
      </c>
      <c r="S230" s="154">
        <v>0</v>
      </c>
      <c r="T230" s="155">
        <f t="shared" si="3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6" t="s">
        <v>383</v>
      </c>
      <c r="AT230" s="156" t="s">
        <v>145</v>
      </c>
      <c r="AU230" s="156" t="s">
        <v>150</v>
      </c>
      <c r="AY230" s="14" t="s">
        <v>142</v>
      </c>
      <c r="BE230" s="157">
        <f t="shared" si="34"/>
        <v>0</v>
      </c>
      <c r="BF230" s="157">
        <f t="shared" si="35"/>
        <v>1973.82</v>
      </c>
      <c r="BG230" s="157">
        <f t="shared" si="36"/>
        <v>0</v>
      </c>
      <c r="BH230" s="157">
        <f t="shared" si="37"/>
        <v>0</v>
      </c>
      <c r="BI230" s="157">
        <f t="shared" si="38"/>
        <v>0</v>
      </c>
      <c r="BJ230" s="14" t="s">
        <v>150</v>
      </c>
      <c r="BK230" s="157">
        <f t="shared" si="39"/>
        <v>1973.82</v>
      </c>
      <c r="BL230" s="14" t="s">
        <v>383</v>
      </c>
      <c r="BM230" s="156" t="s">
        <v>555</v>
      </c>
    </row>
    <row r="231" spans="1:65" s="2" customFormat="1" ht="21.75" customHeight="1">
      <c r="A231" s="26"/>
      <c r="B231" s="144"/>
      <c r="C231" s="162" t="s">
        <v>593</v>
      </c>
      <c r="D231" s="162" t="s">
        <v>281</v>
      </c>
      <c r="E231" s="163" t="s">
        <v>1755</v>
      </c>
      <c r="F231" s="164" t="s">
        <v>1756</v>
      </c>
      <c r="G231" s="165" t="s">
        <v>217</v>
      </c>
      <c r="H231" s="166">
        <v>1473</v>
      </c>
      <c r="I231" s="167">
        <v>0.53</v>
      </c>
      <c r="J231" s="167">
        <f t="shared" si="30"/>
        <v>780.69</v>
      </c>
      <c r="K231" s="168"/>
      <c r="L231" s="169"/>
      <c r="M231" s="170" t="s">
        <v>1</v>
      </c>
      <c r="N231" s="171" t="s">
        <v>42</v>
      </c>
      <c r="O231" s="154">
        <v>0</v>
      </c>
      <c r="P231" s="154">
        <f t="shared" si="31"/>
        <v>0</v>
      </c>
      <c r="Q231" s="154">
        <v>0</v>
      </c>
      <c r="R231" s="154">
        <f t="shared" si="32"/>
        <v>0</v>
      </c>
      <c r="S231" s="154">
        <v>0</v>
      </c>
      <c r="T231" s="155">
        <f t="shared" si="3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6" t="s">
        <v>1086</v>
      </c>
      <c r="AT231" s="156" t="s">
        <v>281</v>
      </c>
      <c r="AU231" s="156" t="s">
        <v>150</v>
      </c>
      <c r="AY231" s="14" t="s">
        <v>142</v>
      </c>
      <c r="BE231" s="157">
        <f t="shared" si="34"/>
        <v>0</v>
      </c>
      <c r="BF231" s="157">
        <f t="shared" si="35"/>
        <v>780.69</v>
      </c>
      <c r="BG231" s="157">
        <f t="shared" si="36"/>
        <v>0</v>
      </c>
      <c r="BH231" s="157">
        <f t="shared" si="37"/>
        <v>0</v>
      </c>
      <c r="BI231" s="157">
        <f t="shared" si="38"/>
        <v>0</v>
      </c>
      <c r="BJ231" s="14" t="s">
        <v>150</v>
      </c>
      <c r="BK231" s="157">
        <f t="shared" si="39"/>
        <v>780.69</v>
      </c>
      <c r="BL231" s="14" t="s">
        <v>383</v>
      </c>
      <c r="BM231" s="156" t="s">
        <v>563</v>
      </c>
    </row>
    <row r="232" spans="1:65" s="2" customFormat="1" ht="24.2" customHeight="1">
      <c r="A232" s="26"/>
      <c r="B232" s="144"/>
      <c r="C232" s="162" t="s">
        <v>343</v>
      </c>
      <c r="D232" s="162" t="s">
        <v>281</v>
      </c>
      <c r="E232" s="163" t="s">
        <v>1757</v>
      </c>
      <c r="F232" s="164" t="s">
        <v>1758</v>
      </c>
      <c r="G232" s="165" t="s">
        <v>217</v>
      </c>
      <c r="H232" s="166">
        <v>1473</v>
      </c>
      <c r="I232" s="167">
        <v>0.48</v>
      </c>
      <c r="J232" s="167">
        <f t="shared" si="30"/>
        <v>707.04</v>
      </c>
      <c r="K232" s="168"/>
      <c r="L232" s="169"/>
      <c r="M232" s="170" t="s">
        <v>1</v>
      </c>
      <c r="N232" s="171" t="s">
        <v>42</v>
      </c>
      <c r="O232" s="154">
        <v>0</v>
      </c>
      <c r="P232" s="154">
        <f t="shared" si="31"/>
        <v>0</v>
      </c>
      <c r="Q232" s="154">
        <v>0</v>
      </c>
      <c r="R232" s="154">
        <f t="shared" si="32"/>
        <v>0</v>
      </c>
      <c r="S232" s="154">
        <v>0</v>
      </c>
      <c r="T232" s="155">
        <f t="shared" si="3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6" t="s">
        <v>1086</v>
      </c>
      <c r="AT232" s="156" t="s">
        <v>281</v>
      </c>
      <c r="AU232" s="156" t="s">
        <v>150</v>
      </c>
      <c r="AY232" s="14" t="s">
        <v>142</v>
      </c>
      <c r="BE232" s="157">
        <f t="shared" si="34"/>
        <v>0</v>
      </c>
      <c r="BF232" s="157">
        <f t="shared" si="35"/>
        <v>707.04</v>
      </c>
      <c r="BG232" s="157">
        <f t="shared" si="36"/>
        <v>0</v>
      </c>
      <c r="BH232" s="157">
        <f t="shared" si="37"/>
        <v>0</v>
      </c>
      <c r="BI232" s="157">
        <f t="shared" si="38"/>
        <v>0</v>
      </c>
      <c r="BJ232" s="14" t="s">
        <v>150</v>
      </c>
      <c r="BK232" s="157">
        <f t="shared" si="39"/>
        <v>707.04</v>
      </c>
      <c r="BL232" s="14" t="s">
        <v>383</v>
      </c>
      <c r="BM232" s="156" t="s">
        <v>363</v>
      </c>
    </row>
    <row r="233" spans="1:65" s="2" customFormat="1" ht="24.2" customHeight="1">
      <c r="A233" s="26"/>
      <c r="B233" s="144"/>
      <c r="C233" s="145" t="s">
        <v>606</v>
      </c>
      <c r="D233" s="145" t="s">
        <v>145</v>
      </c>
      <c r="E233" s="146" t="s">
        <v>1759</v>
      </c>
      <c r="F233" s="147" t="s">
        <v>1760</v>
      </c>
      <c r="G233" s="148" t="s">
        <v>217</v>
      </c>
      <c r="H233" s="149">
        <v>56</v>
      </c>
      <c r="I233" s="150">
        <v>2.66</v>
      </c>
      <c r="J233" s="150">
        <f t="shared" si="30"/>
        <v>148.96</v>
      </c>
      <c r="K233" s="151"/>
      <c r="L233" s="27"/>
      <c r="M233" s="152" t="s">
        <v>1</v>
      </c>
      <c r="N233" s="153" t="s">
        <v>42</v>
      </c>
      <c r="O233" s="154">
        <v>0</v>
      </c>
      <c r="P233" s="154">
        <f t="shared" si="31"/>
        <v>0</v>
      </c>
      <c r="Q233" s="154">
        <v>0</v>
      </c>
      <c r="R233" s="154">
        <f t="shared" si="32"/>
        <v>0</v>
      </c>
      <c r="S233" s="154">
        <v>0</v>
      </c>
      <c r="T233" s="155">
        <f t="shared" si="3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6" t="s">
        <v>383</v>
      </c>
      <c r="AT233" s="156" t="s">
        <v>145</v>
      </c>
      <c r="AU233" s="156" t="s">
        <v>150</v>
      </c>
      <c r="AY233" s="14" t="s">
        <v>142</v>
      </c>
      <c r="BE233" s="157">
        <f t="shared" si="34"/>
        <v>0</v>
      </c>
      <c r="BF233" s="157">
        <f t="shared" si="35"/>
        <v>148.96</v>
      </c>
      <c r="BG233" s="157">
        <f t="shared" si="36"/>
        <v>0</v>
      </c>
      <c r="BH233" s="157">
        <f t="shared" si="37"/>
        <v>0</v>
      </c>
      <c r="BI233" s="157">
        <f t="shared" si="38"/>
        <v>0</v>
      </c>
      <c r="BJ233" s="14" t="s">
        <v>150</v>
      </c>
      <c r="BK233" s="157">
        <f t="shared" si="39"/>
        <v>148.96</v>
      </c>
      <c r="BL233" s="14" t="s">
        <v>383</v>
      </c>
      <c r="BM233" s="156" t="s">
        <v>391</v>
      </c>
    </row>
    <row r="234" spans="1:65" s="2" customFormat="1" ht="16.5" customHeight="1">
      <c r="A234" s="26"/>
      <c r="B234" s="144"/>
      <c r="C234" s="162" t="s">
        <v>347</v>
      </c>
      <c r="D234" s="162" t="s">
        <v>281</v>
      </c>
      <c r="E234" s="163" t="s">
        <v>1761</v>
      </c>
      <c r="F234" s="164" t="s">
        <v>1762</v>
      </c>
      <c r="G234" s="165" t="s">
        <v>217</v>
      </c>
      <c r="H234" s="166">
        <v>56</v>
      </c>
      <c r="I234" s="167">
        <v>20.77</v>
      </c>
      <c r="J234" s="167">
        <f t="shared" si="30"/>
        <v>1163.1199999999999</v>
      </c>
      <c r="K234" s="168"/>
      <c r="L234" s="169"/>
      <c r="M234" s="170" t="s">
        <v>1</v>
      </c>
      <c r="N234" s="171" t="s">
        <v>42</v>
      </c>
      <c r="O234" s="154">
        <v>0</v>
      </c>
      <c r="P234" s="154">
        <f t="shared" si="31"/>
        <v>0</v>
      </c>
      <c r="Q234" s="154">
        <v>0</v>
      </c>
      <c r="R234" s="154">
        <f t="shared" si="32"/>
        <v>0</v>
      </c>
      <c r="S234" s="154">
        <v>0</v>
      </c>
      <c r="T234" s="155">
        <f t="shared" si="3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6" t="s">
        <v>1086</v>
      </c>
      <c r="AT234" s="156" t="s">
        <v>281</v>
      </c>
      <c r="AU234" s="156" t="s">
        <v>150</v>
      </c>
      <c r="AY234" s="14" t="s">
        <v>142</v>
      </c>
      <c r="BE234" s="157">
        <f t="shared" si="34"/>
        <v>0</v>
      </c>
      <c r="BF234" s="157">
        <f t="shared" si="35"/>
        <v>1163.1199999999999</v>
      </c>
      <c r="BG234" s="157">
        <f t="shared" si="36"/>
        <v>0</v>
      </c>
      <c r="BH234" s="157">
        <f t="shared" si="37"/>
        <v>0</v>
      </c>
      <c r="BI234" s="157">
        <f t="shared" si="38"/>
        <v>0</v>
      </c>
      <c r="BJ234" s="14" t="s">
        <v>150</v>
      </c>
      <c r="BK234" s="157">
        <f t="shared" si="39"/>
        <v>1163.1199999999999</v>
      </c>
      <c r="BL234" s="14" t="s">
        <v>383</v>
      </c>
      <c r="BM234" s="156" t="s">
        <v>572</v>
      </c>
    </row>
    <row r="235" spans="1:65" s="2" customFormat="1" ht="16.5" customHeight="1">
      <c r="A235" s="26"/>
      <c r="B235" s="144"/>
      <c r="C235" s="145" t="s">
        <v>497</v>
      </c>
      <c r="D235" s="145" t="s">
        <v>145</v>
      </c>
      <c r="E235" s="146" t="s">
        <v>1169</v>
      </c>
      <c r="F235" s="147" t="s">
        <v>1763</v>
      </c>
      <c r="G235" s="148" t="s">
        <v>303</v>
      </c>
      <c r="H235" s="149">
        <v>1</v>
      </c>
      <c r="I235" s="150">
        <v>431.2</v>
      </c>
      <c r="J235" s="150">
        <f t="shared" si="30"/>
        <v>431.2</v>
      </c>
      <c r="K235" s="151"/>
      <c r="L235" s="27"/>
      <c r="M235" s="152" t="s">
        <v>1</v>
      </c>
      <c r="N235" s="153" t="s">
        <v>42</v>
      </c>
      <c r="O235" s="154">
        <v>0</v>
      </c>
      <c r="P235" s="154">
        <f t="shared" si="31"/>
        <v>0</v>
      </c>
      <c r="Q235" s="154">
        <v>0</v>
      </c>
      <c r="R235" s="154">
        <f t="shared" si="32"/>
        <v>0</v>
      </c>
      <c r="S235" s="154">
        <v>0</v>
      </c>
      <c r="T235" s="155">
        <f t="shared" si="3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6" t="s">
        <v>383</v>
      </c>
      <c r="AT235" s="156" t="s">
        <v>145</v>
      </c>
      <c r="AU235" s="156" t="s">
        <v>150</v>
      </c>
      <c r="AY235" s="14" t="s">
        <v>142</v>
      </c>
      <c r="BE235" s="157">
        <f t="shared" si="34"/>
        <v>0</v>
      </c>
      <c r="BF235" s="157">
        <f t="shared" si="35"/>
        <v>431.2</v>
      </c>
      <c r="BG235" s="157">
        <f t="shared" si="36"/>
        <v>0</v>
      </c>
      <c r="BH235" s="157">
        <f t="shared" si="37"/>
        <v>0</v>
      </c>
      <c r="BI235" s="157">
        <f t="shared" si="38"/>
        <v>0</v>
      </c>
      <c r="BJ235" s="14" t="s">
        <v>150</v>
      </c>
      <c r="BK235" s="157">
        <f t="shared" si="39"/>
        <v>431.2</v>
      </c>
      <c r="BL235" s="14" t="s">
        <v>383</v>
      </c>
      <c r="BM235" s="156" t="s">
        <v>580</v>
      </c>
    </row>
    <row r="236" spans="1:65" s="2" customFormat="1" ht="16.5" customHeight="1">
      <c r="A236" s="26"/>
      <c r="B236" s="144"/>
      <c r="C236" s="145" t="s">
        <v>509</v>
      </c>
      <c r="D236" s="145" t="s">
        <v>145</v>
      </c>
      <c r="E236" s="146" t="s">
        <v>1179</v>
      </c>
      <c r="F236" s="147" t="s">
        <v>1180</v>
      </c>
      <c r="G236" s="148" t="s">
        <v>1176</v>
      </c>
      <c r="H236" s="149">
        <v>132.02500000000001</v>
      </c>
      <c r="I236" s="150">
        <v>3</v>
      </c>
      <c r="J236" s="150">
        <f t="shared" si="30"/>
        <v>396.08</v>
      </c>
      <c r="K236" s="151"/>
      <c r="L236" s="27"/>
      <c r="M236" s="152" t="s">
        <v>1</v>
      </c>
      <c r="N236" s="153" t="s">
        <v>42</v>
      </c>
      <c r="O236" s="154">
        <v>0</v>
      </c>
      <c r="P236" s="154">
        <f t="shared" si="31"/>
        <v>0</v>
      </c>
      <c r="Q236" s="154">
        <v>0</v>
      </c>
      <c r="R236" s="154">
        <f t="shared" si="32"/>
        <v>0</v>
      </c>
      <c r="S236" s="154">
        <v>0</v>
      </c>
      <c r="T236" s="155">
        <f t="shared" si="3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6" t="s">
        <v>383</v>
      </c>
      <c r="AT236" s="156" t="s">
        <v>145</v>
      </c>
      <c r="AU236" s="156" t="s">
        <v>150</v>
      </c>
      <c r="AY236" s="14" t="s">
        <v>142</v>
      </c>
      <c r="BE236" s="157">
        <f t="shared" si="34"/>
        <v>0</v>
      </c>
      <c r="BF236" s="157">
        <f t="shared" si="35"/>
        <v>396.08</v>
      </c>
      <c r="BG236" s="157">
        <f t="shared" si="36"/>
        <v>0</v>
      </c>
      <c r="BH236" s="157">
        <f t="shared" si="37"/>
        <v>0</v>
      </c>
      <c r="BI236" s="157">
        <f t="shared" si="38"/>
        <v>0</v>
      </c>
      <c r="BJ236" s="14" t="s">
        <v>150</v>
      </c>
      <c r="BK236" s="157">
        <f t="shared" si="39"/>
        <v>396.08</v>
      </c>
      <c r="BL236" s="14" t="s">
        <v>383</v>
      </c>
      <c r="BM236" s="156" t="s">
        <v>588</v>
      </c>
    </row>
    <row r="237" spans="1:65" s="2" customFormat="1" ht="16.5" customHeight="1">
      <c r="A237" s="26"/>
      <c r="B237" s="144"/>
      <c r="C237" s="145" t="s">
        <v>1764</v>
      </c>
      <c r="D237" s="145" t="s">
        <v>145</v>
      </c>
      <c r="E237" s="146" t="s">
        <v>1181</v>
      </c>
      <c r="F237" s="147" t="s">
        <v>1182</v>
      </c>
      <c r="G237" s="148" t="s">
        <v>1176</v>
      </c>
      <c r="H237" s="149">
        <v>95.846000000000004</v>
      </c>
      <c r="I237" s="150">
        <v>6</v>
      </c>
      <c r="J237" s="150">
        <f t="shared" ref="J237:J268" si="40">ROUND(I237*H237,2)</f>
        <v>575.08000000000004</v>
      </c>
      <c r="K237" s="151"/>
      <c r="L237" s="27"/>
      <c r="M237" s="152" t="s">
        <v>1</v>
      </c>
      <c r="N237" s="153" t="s">
        <v>42</v>
      </c>
      <c r="O237" s="154">
        <v>0</v>
      </c>
      <c r="P237" s="154">
        <f t="shared" ref="P237:P268" si="41">O237*H237</f>
        <v>0</v>
      </c>
      <c r="Q237" s="154">
        <v>0</v>
      </c>
      <c r="R237" s="154">
        <f t="shared" ref="R237:R268" si="42">Q237*H237</f>
        <v>0</v>
      </c>
      <c r="S237" s="154">
        <v>0</v>
      </c>
      <c r="T237" s="155">
        <f t="shared" ref="T237:T268" si="43"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6" t="s">
        <v>383</v>
      </c>
      <c r="AT237" s="156" t="s">
        <v>145</v>
      </c>
      <c r="AU237" s="156" t="s">
        <v>150</v>
      </c>
      <c r="AY237" s="14" t="s">
        <v>142</v>
      </c>
      <c r="BE237" s="157">
        <f t="shared" si="34"/>
        <v>0</v>
      </c>
      <c r="BF237" s="157">
        <f t="shared" si="35"/>
        <v>575.08000000000004</v>
      </c>
      <c r="BG237" s="157">
        <f t="shared" si="36"/>
        <v>0</v>
      </c>
      <c r="BH237" s="157">
        <f t="shared" si="37"/>
        <v>0</v>
      </c>
      <c r="BI237" s="157">
        <f t="shared" si="38"/>
        <v>0</v>
      </c>
      <c r="BJ237" s="14" t="s">
        <v>150</v>
      </c>
      <c r="BK237" s="157">
        <f t="shared" si="39"/>
        <v>575.08000000000004</v>
      </c>
      <c r="BL237" s="14" t="s">
        <v>383</v>
      </c>
      <c r="BM237" s="156" t="s">
        <v>665</v>
      </c>
    </row>
    <row r="238" spans="1:65" s="12" customFormat="1" ht="22.9" customHeight="1">
      <c r="B238" s="132"/>
      <c r="D238" s="133" t="s">
        <v>75</v>
      </c>
      <c r="E238" s="142" t="s">
        <v>1765</v>
      </c>
      <c r="F238" s="142" t="s">
        <v>1766</v>
      </c>
      <c r="J238" s="143">
        <f>BK238</f>
        <v>938.6</v>
      </c>
      <c r="L238" s="132"/>
      <c r="M238" s="136"/>
      <c r="N238" s="137"/>
      <c r="O238" s="137"/>
      <c r="P238" s="138">
        <f>SUM(P239:P243)</f>
        <v>0</v>
      </c>
      <c r="Q238" s="137"/>
      <c r="R238" s="138">
        <f>SUM(R239:R243)</f>
        <v>0</v>
      </c>
      <c r="S238" s="137"/>
      <c r="T238" s="139">
        <f>SUM(T239:T243)</f>
        <v>0</v>
      </c>
      <c r="AR238" s="133" t="s">
        <v>154</v>
      </c>
      <c r="AT238" s="140" t="s">
        <v>75</v>
      </c>
      <c r="AU238" s="140" t="s">
        <v>84</v>
      </c>
      <c r="AY238" s="133" t="s">
        <v>142</v>
      </c>
      <c r="BK238" s="141">
        <f>SUM(BK239:BK243)</f>
        <v>938.6</v>
      </c>
    </row>
    <row r="239" spans="1:65" s="2" customFormat="1" ht="16.5" customHeight="1">
      <c r="A239" s="26"/>
      <c r="B239" s="144"/>
      <c r="C239" s="145" t="s">
        <v>613</v>
      </c>
      <c r="D239" s="145" t="s">
        <v>145</v>
      </c>
      <c r="E239" s="146" t="s">
        <v>1767</v>
      </c>
      <c r="F239" s="147" t="s">
        <v>1768</v>
      </c>
      <c r="G239" s="148" t="s">
        <v>303</v>
      </c>
      <c r="H239" s="149">
        <v>20</v>
      </c>
      <c r="I239" s="150">
        <v>4.28</v>
      </c>
      <c r="J239" s="150">
        <f>ROUND(I239*H239,2)</f>
        <v>85.6</v>
      </c>
      <c r="K239" s="151"/>
      <c r="L239" s="27"/>
      <c r="M239" s="152" t="s">
        <v>1</v>
      </c>
      <c r="N239" s="153" t="s">
        <v>42</v>
      </c>
      <c r="O239" s="154">
        <v>0</v>
      </c>
      <c r="P239" s="154">
        <f>O239*H239</f>
        <v>0</v>
      </c>
      <c r="Q239" s="154">
        <v>0</v>
      </c>
      <c r="R239" s="154">
        <f>Q239*H239</f>
        <v>0</v>
      </c>
      <c r="S239" s="154">
        <v>0</v>
      </c>
      <c r="T239" s="155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6" t="s">
        <v>383</v>
      </c>
      <c r="AT239" s="156" t="s">
        <v>145</v>
      </c>
      <c r="AU239" s="156" t="s">
        <v>150</v>
      </c>
      <c r="AY239" s="14" t="s">
        <v>142</v>
      </c>
      <c r="BE239" s="157">
        <f>IF(N239="základná",J239,0)</f>
        <v>0</v>
      </c>
      <c r="BF239" s="157">
        <f>IF(N239="znížená",J239,0)</f>
        <v>85.6</v>
      </c>
      <c r="BG239" s="157">
        <f>IF(N239="zákl. prenesená",J239,0)</f>
        <v>0</v>
      </c>
      <c r="BH239" s="157">
        <f>IF(N239="zníž. prenesená",J239,0)</f>
        <v>0</v>
      </c>
      <c r="BI239" s="157">
        <f>IF(N239="nulová",J239,0)</f>
        <v>0</v>
      </c>
      <c r="BJ239" s="14" t="s">
        <v>150</v>
      </c>
      <c r="BK239" s="157">
        <f>ROUND(I239*H239,2)</f>
        <v>85.6</v>
      </c>
      <c r="BL239" s="14" t="s">
        <v>383</v>
      </c>
      <c r="BM239" s="156" t="s">
        <v>712</v>
      </c>
    </row>
    <row r="240" spans="1:65" s="2" customFormat="1" ht="37.9" customHeight="1">
      <c r="A240" s="26"/>
      <c r="B240" s="144"/>
      <c r="C240" s="162" t="s">
        <v>354</v>
      </c>
      <c r="D240" s="162" t="s">
        <v>281</v>
      </c>
      <c r="E240" s="163" t="s">
        <v>1769</v>
      </c>
      <c r="F240" s="164" t="s">
        <v>1770</v>
      </c>
      <c r="G240" s="165" t="s">
        <v>303</v>
      </c>
      <c r="H240" s="166">
        <v>20</v>
      </c>
      <c r="I240" s="167">
        <v>5.81</v>
      </c>
      <c r="J240" s="167">
        <f>ROUND(I240*H240,2)</f>
        <v>116.2</v>
      </c>
      <c r="K240" s="168"/>
      <c r="L240" s="169"/>
      <c r="M240" s="170" t="s">
        <v>1</v>
      </c>
      <c r="N240" s="171" t="s">
        <v>42</v>
      </c>
      <c r="O240" s="154">
        <v>0</v>
      </c>
      <c r="P240" s="154">
        <f>O240*H240</f>
        <v>0</v>
      </c>
      <c r="Q240" s="154">
        <v>0</v>
      </c>
      <c r="R240" s="154">
        <f>Q240*H240</f>
        <v>0</v>
      </c>
      <c r="S240" s="154">
        <v>0</v>
      </c>
      <c r="T240" s="155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6" t="s">
        <v>1086</v>
      </c>
      <c r="AT240" s="156" t="s">
        <v>281</v>
      </c>
      <c r="AU240" s="156" t="s">
        <v>150</v>
      </c>
      <c r="AY240" s="14" t="s">
        <v>142</v>
      </c>
      <c r="BE240" s="157">
        <f>IF(N240="základná",J240,0)</f>
        <v>0</v>
      </c>
      <c r="BF240" s="157">
        <f>IF(N240="znížená",J240,0)</f>
        <v>116.2</v>
      </c>
      <c r="BG240" s="157">
        <f>IF(N240="zákl. prenesená",J240,0)</f>
        <v>0</v>
      </c>
      <c r="BH240" s="157">
        <f>IF(N240="zníž. prenesená",J240,0)</f>
        <v>0</v>
      </c>
      <c r="BI240" s="157">
        <f>IF(N240="nulová",J240,0)</f>
        <v>0</v>
      </c>
      <c r="BJ240" s="14" t="s">
        <v>150</v>
      </c>
      <c r="BK240" s="157">
        <f>ROUND(I240*H240,2)</f>
        <v>116.2</v>
      </c>
      <c r="BL240" s="14" t="s">
        <v>383</v>
      </c>
      <c r="BM240" s="156" t="s">
        <v>291</v>
      </c>
    </row>
    <row r="241" spans="1:65" s="2" customFormat="1" ht="16.5" customHeight="1">
      <c r="A241" s="26"/>
      <c r="B241" s="144"/>
      <c r="C241" s="145" t="s">
        <v>620</v>
      </c>
      <c r="D241" s="145" t="s">
        <v>145</v>
      </c>
      <c r="E241" s="146" t="s">
        <v>1771</v>
      </c>
      <c r="F241" s="147" t="s">
        <v>1772</v>
      </c>
      <c r="G241" s="148" t="s">
        <v>303</v>
      </c>
      <c r="H241" s="149">
        <v>20</v>
      </c>
      <c r="I241" s="150">
        <v>4.84</v>
      </c>
      <c r="J241" s="150">
        <f>ROUND(I241*H241,2)</f>
        <v>96.8</v>
      </c>
      <c r="K241" s="151"/>
      <c r="L241" s="27"/>
      <c r="M241" s="152" t="s">
        <v>1</v>
      </c>
      <c r="N241" s="153" t="s">
        <v>42</v>
      </c>
      <c r="O241" s="154">
        <v>0</v>
      </c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6" t="s">
        <v>383</v>
      </c>
      <c r="AT241" s="156" t="s">
        <v>145</v>
      </c>
      <c r="AU241" s="156" t="s">
        <v>150</v>
      </c>
      <c r="AY241" s="14" t="s">
        <v>142</v>
      </c>
      <c r="BE241" s="157">
        <f>IF(N241="základná",J241,0)</f>
        <v>0</v>
      </c>
      <c r="BF241" s="157">
        <f>IF(N241="znížená",J241,0)</f>
        <v>96.8</v>
      </c>
      <c r="BG241" s="157">
        <f>IF(N241="zákl. prenesená",J241,0)</f>
        <v>0</v>
      </c>
      <c r="BH241" s="157">
        <f>IF(N241="zníž. prenesená",J241,0)</f>
        <v>0</v>
      </c>
      <c r="BI241" s="157">
        <f>IF(N241="nulová",J241,0)</f>
        <v>0</v>
      </c>
      <c r="BJ241" s="14" t="s">
        <v>150</v>
      </c>
      <c r="BK241" s="157">
        <f>ROUND(I241*H241,2)</f>
        <v>96.8</v>
      </c>
      <c r="BL241" s="14" t="s">
        <v>383</v>
      </c>
      <c r="BM241" s="156" t="s">
        <v>328</v>
      </c>
    </row>
    <row r="242" spans="1:65" s="2" customFormat="1" ht="16.5" customHeight="1">
      <c r="A242" s="26"/>
      <c r="B242" s="144"/>
      <c r="C242" s="145" t="s">
        <v>380</v>
      </c>
      <c r="D242" s="145" t="s">
        <v>145</v>
      </c>
      <c r="E242" s="146" t="s">
        <v>1773</v>
      </c>
      <c r="F242" s="147" t="s">
        <v>1774</v>
      </c>
      <c r="G242" s="148" t="s">
        <v>217</v>
      </c>
      <c r="H242" s="149">
        <v>320</v>
      </c>
      <c r="I242" s="150">
        <v>0.95</v>
      </c>
      <c r="J242" s="150">
        <f>ROUND(I242*H242,2)</f>
        <v>304</v>
      </c>
      <c r="K242" s="151"/>
      <c r="L242" s="27"/>
      <c r="M242" s="152" t="s">
        <v>1</v>
      </c>
      <c r="N242" s="153" t="s">
        <v>42</v>
      </c>
      <c r="O242" s="154">
        <v>0</v>
      </c>
      <c r="P242" s="154">
        <f>O242*H242</f>
        <v>0</v>
      </c>
      <c r="Q242" s="154">
        <v>0</v>
      </c>
      <c r="R242" s="154">
        <f>Q242*H242</f>
        <v>0</v>
      </c>
      <c r="S242" s="154">
        <v>0</v>
      </c>
      <c r="T242" s="155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6" t="s">
        <v>383</v>
      </c>
      <c r="AT242" s="156" t="s">
        <v>145</v>
      </c>
      <c r="AU242" s="156" t="s">
        <v>150</v>
      </c>
      <c r="AY242" s="14" t="s">
        <v>142</v>
      </c>
      <c r="BE242" s="157">
        <f>IF(N242="základná",J242,0)</f>
        <v>0</v>
      </c>
      <c r="BF242" s="157">
        <f>IF(N242="znížená",J242,0)</f>
        <v>304</v>
      </c>
      <c r="BG242" s="157">
        <f>IF(N242="zákl. prenesená",J242,0)</f>
        <v>0</v>
      </c>
      <c r="BH242" s="157">
        <f>IF(N242="zníž. prenesená",J242,0)</f>
        <v>0</v>
      </c>
      <c r="BI242" s="157">
        <f>IF(N242="nulová",J242,0)</f>
        <v>0</v>
      </c>
      <c r="BJ242" s="14" t="s">
        <v>150</v>
      </c>
      <c r="BK242" s="157">
        <f>ROUND(I242*H242,2)</f>
        <v>304</v>
      </c>
      <c r="BL242" s="14" t="s">
        <v>383</v>
      </c>
      <c r="BM242" s="156" t="s">
        <v>336</v>
      </c>
    </row>
    <row r="243" spans="1:65" s="2" customFormat="1" ht="21.75" customHeight="1">
      <c r="A243" s="26"/>
      <c r="B243" s="144"/>
      <c r="C243" s="162" t="s">
        <v>636</v>
      </c>
      <c r="D243" s="162" t="s">
        <v>281</v>
      </c>
      <c r="E243" s="163" t="s">
        <v>1775</v>
      </c>
      <c r="F243" s="164" t="s">
        <v>1776</v>
      </c>
      <c r="G243" s="165" t="s">
        <v>217</v>
      </c>
      <c r="H243" s="166">
        <v>320</v>
      </c>
      <c r="I243" s="167">
        <v>1.05</v>
      </c>
      <c r="J243" s="167">
        <f>ROUND(I243*H243,2)</f>
        <v>336</v>
      </c>
      <c r="K243" s="168"/>
      <c r="L243" s="169"/>
      <c r="M243" s="170" t="s">
        <v>1</v>
      </c>
      <c r="N243" s="171" t="s">
        <v>42</v>
      </c>
      <c r="O243" s="154">
        <v>0</v>
      </c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6" t="s">
        <v>1086</v>
      </c>
      <c r="AT243" s="156" t="s">
        <v>281</v>
      </c>
      <c r="AU243" s="156" t="s">
        <v>150</v>
      </c>
      <c r="AY243" s="14" t="s">
        <v>142</v>
      </c>
      <c r="BE243" s="157">
        <f>IF(N243="základná",J243,0)</f>
        <v>0</v>
      </c>
      <c r="BF243" s="157">
        <f>IF(N243="znížená",J243,0)</f>
        <v>336</v>
      </c>
      <c r="BG243" s="157">
        <f>IF(N243="zákl. prenesená",J243,0)</f>
        <v>0</v>
      </c>
      <c r="BH243" s="157">
        <f>IF(N243="zníž. prenesená",J243,0)</f>
        <v>0</v>
      </c>
      <c r="BI243" s="157">
        <f>IF(N243="nulová",J243,0)</f>
        <v>0</v>
      </c>
      <c r="BJ243" s="14" t="s">
        <v>150</v>
      </c>
      <c r="BK243" s="157">
        <f>ROUND(I243*H243,2)</f>
        <v>336</v>
      </c>
      <c r="BL243" s="14" t="s">
        <v>383</v>
      </c>
      <c r="BM243" s="156" t="s">
        <v>369</v>
      </c>
    </row>
    <row r="244" spans="1:65" s="12" customFormat="1" ht="22.9" customHeight="1">
      <c r="B244" s="132"/>
      <c r="D244" s="133" t="s">
        <v>75</v>
      </c>
      <c r="E244" s="142" t="s">
        <v>1091</v>
      </c>
      <c r="F244" s="142" t="s">
        <v>1777</v>
      </c>
      <c r="J244" s="143">
        <f>BK244</f>
        <v>5010.6500000000005</v>
      </c>
      <c r="L244" s="132"/>
      <c r="M244" s="136"/>
      <c r="N244" s="137"/>
      <c r="O244" s="137"/>
      <c r="P244" s="138">
        <f>SUM(P245:P291)</f>
        <v>0</v>
      </c>
      <c r="Q244" s="137"/>
      <c r="R244" s="138">
        <f>SUM(R245:R291)</f>
        <v>0</v>
      </c>
      <c r="S244" s="137"/>
      <c r="T244" s="139">
        <f>SUM(T245:T291)</f>
        <v>0</v>
      </c>
      <c r="AR244" s="133" t="s">
        <v>154</v>
      </c>
      <c r="AT244" s="140" t="s">
        <v>75</v>
      </c>
      <c r="AU244" s="140" t="s">
        <v>84</v>
      </c>
      <c r="AY244" s="133" t="s">
        <v>142</v>
      </c>
      <c r="BK244" s="141">
        <f>SUM(BK245:BK291)</f>
        <v>5010.6500000000005</v>
      </c>
    </row>
    <row r="245" spans="1:65" s="2" customFormat="1" ht="24.2" customHeight="1">
      <c r="A245" s="26"/>
      <c r="B245" s="144"/>
      <c r="C245" s="145" t="s">
        <v>383</v>
      </c>
      <c r="D245" s="145" t="s">
        <v>145</v>
      </c>
      <c r="E245" s="146" t="s">
        <v>1778</v>
      </c>
      <c r="F245" s="147" t="s">
        <v>1779</v>
      </c>
      <c r="G245" s="148" t="s">
        <v>303</v>
      </c>
      <c r="H245" s="149">
        <v>8</v>
      </c>
      <c r="I245" s="150">
        <v>8.0399999999999991</v>
      </c>
      <c r="J245" s="150">
        <f t="shared" ref="J245:J291" si="44">ROUND(I245*H245,2)</f>
        <v>64.319999999999993</v>
      </c>
      <c r="K245" s="151"/>
      <c r="L245" s="27"/>
      <c r="M245" s="152" t="s">
        <v>1</v>
      </c>
      <c r="N245" s="153" t="s">
        <v>42</v>
      </c>
      <c r="O245" s="154">
        <v>0</v>
      </c>
      <c r="P245" s="154">
        <f t="shared" ref="P245:P291" si="45">O245*H245</f>
        <v>0</v>
      </c>
      <c r="Q245" s="154">
        <v>0</v>
      </c>
      <c r="R245" s="154">
        <f t="shared" ref="R245:R291" si="46">Q245*H245</f>
        <v>0</v>
      </c>
      <c r="S245" s="154">
        <v>0</v>
      </c>
      <c r="T245" s="155">
        <f t="shared" ref="T245:T291" si="47"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6" t="s">
        <v>383</v>
      </c>
      <c r="AT245" s="156" t="s">
        <v>145</v>
      </c>
      <c r="AU245" s="156" t="s">
        <v>150</v>
      </c>
      <c r="AY245" s="14" t="s">
        <v>142</v>
      </c>
      <c r="BE245" s="157">
        <f t="shared" ref="BE245:BE291" si="48">IF(N245="základná",J245,0)</f>
        <v>0</v>
      </c>
      <c r="BF245" s="157">
        <f t="shared" ref="BF245:BF291" si="49">IF(N245="znížená",J245,0)</f>
        <v>64.319999999999993</v>
      </c>
      <c r="BG245" s="157">
        <f t="shared" ref="BG245:BG291" si="50">IF(N245="zákl. prenesená",J245,0)</f>
        <v>0</v>
      </c>
      <c r="BH245" s="157">
        <f t="shared" ref="BH245:BH291" si="51">IF(N245="zníž. prenesená",J245,0)</f>
        <v>0</v>
      </c>
      <c r="BI245" s="157">
        <f t="shared" ref="BI245:BI291" si="52">IF(N245="nulová",J245,0)</f>
        <v>0</v>
      </c>
      <c r="BJ245" s="14" t="s">
        <v>150</v>
      </c>
      <c r="BK245" s="157">
        <f t="shared" ref="BK245:BK291" si="53">ROUND(I245*H245,2)</f>
        <v>64.319999999999993</v>
      </c>
      <c r="BL245" s="14" t="s">
        <v>383</v>
      </c>
      <c r="BM245" s="156" t="s">
        <v>373</v>
      </c>
    </row>
    <row r="246" spans="1:65" s="2" customFormat="1" ht="24.2" customHeight="1">
      <c r="A246" s="26"/>
      <c r="B246" s="144"/>
      <c r="C246" s="162" t="s">
        <v>647</v>
      </c>
      <c r="D246" s="162" t="s">
        <v>281</v>
      </c>
      <c r="E246" s="163" t="s">
        <v>1780</v>
      </c>
      <c r="F246" s="164" t="s">
        <v>1781</v>
      </c>
      <c r="G246" s="165" t="s">
        <v>303</v>
      </c>
      <c r="H246" s="166">
        <v>8</v>
      </c>
      <c r="I246" s="167">
        <v>6.34</v>
      </c>
      <c r="J246" s="167">
        <f t="shared" si="44"/>
        <v>50.72</v>
      </c>
      <c r="K246" s="168"/>
      <c r="L246" s="169"/>
      <c r="M246" s="170" t="s">
        <v>1</v>
      </c>
      <c r="N246" s="171" t="s">
        <v>42</v>
      </c>
      <c r="O246" s="154">
        <v>0</v>
      </c>
      <c r="P246" s="154">
        <f t="shared" si="45"/>
        <v>0</v>
      </c>
      <c r="Q246" s="154">
        <v>0</v>
      </c>
      <c r="R246" s="154">
        <f t="shared" si="46"/>
        <v>0</v>
      </c>
      <c r="S246" s="154">
        <v>0</v>
      </c>
      <c r="T246" s="155">
        <f t="shared" si="47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6" t="s">
        <v>1086</v>
      </c>
      <c r="AT246" s="156" t="s">
        <v>281</v>
      </c>
      <c r="AU246" s="156" t="s">
        <v>150</v>
      </c>
      <c r="AY246" s="14" t="s">
        <v>142</v>
      </c>
      <c r="BE246" s="157">
        <f t="shared" si="48"/>
        <v>0</v>
      </c>
      <c r="BF246" s="157">
        <f t="shared" si="49"/>
        <v>50.72</v>
      </c>
      <c r="BG246" s="157">
        <f t="shared" si="50"/>
        <v>0</v>
      </c>
      <c r="BH246" s="157">
        <f t="shared" si="51"/>
        <v>0</v>
      </c>
      <c r="BI246" s="157">
        <f t="shared" si="52"/>
        <v>0</v>
      </c>
      <c r="BJ246" s="14" t="s">
        <v>150</v>
      </c>
      <c r="BK246" s="157">
        <f t="shared" si="53"/>
        <v>50.72</v>
      </c>
      <c r="BL246" s="14" t="s">
        <v>383</v>
      </c>
      <c r="BM246" s="156" t="s">
        <v>411</v>
      </c>
    </row>
    <row r="247" spans="1:65" s="2" customFormat="1" ht="16.5" customHeight="1">
      <c r="A247" s="26"/>
      <c r="B247" s="144"/>
      <c r="C247" s="145" t="s">
        <v>387</v>
      </c>
      <c r="D247" s="145" t="s">
        <v>145</v>
      </c>
      <c r="E247" s="146" t="s">
        <v>1782</v>
      </c>
      <c r="F247" s="147" t="s">
        <v>1783</v>
      </c>
      <c r="G247" s="148" t="s">
        <v>217</v>
      </c>
      <c r="H247" s="149">
        <v>128</v>
      </c>
      <c r="I247" s="150">
        <v>2.5099999999999998</v>
      </c>
      <c r="J247" s="150">
        <f t="shared" si="44"/>
        <v>321.27999999999997</v>
      </c>
      <c r="K247" s="151"/>
      <c r="L247" s="27"/>
      <c r="M247" s="152" t="s">
        <v>1</v>
      </c>
      <c r="N247" s="153" t="s">
        <v>42</v>
      </c>
      <c r="O247" s="154">
        <v>0</v>
      </c>
      <c r="P247" s="154">
        <f t="shared" si="45"/>
        <v>0</v>
      </c>
      <c r="Q247" s="154">
        <v>0</v>
      </c>
      <c r="R247" s="154">
        <f t="shared" si="46"/>
        <v>0</v>
      </c>
      <c r="S247" s="154">
        <v>0</v>
      </c>
      <c r="T247" s="155">
        <f t="shared" si="47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6" t="s">
        <v>383</v>
      </c>
      <c r="AT247" s="156" t="s">
        <v>145</v>
      </c>
      <c r="AU247" s="156" t="s">
        <v>150</v>
      </c>
      <c r="AY247" s="14" t="s">
        <v>142</v>
      </c>
      <c r="BE247" s="157">
        <f t="shared" si="48"/>
        <v>0</v>
      </c>
      <c r="BF247" s="157">
        <f t="shared" si="49"/>
        <v>321.27999999999997</v>
      </c>
      <c r="BG247" s="157">
        <f t="shared" si="50"/>
        <v>0</v>
      </c>
      <c r="BH247" s="157">
        <f t="shared" si="51"/>
        <v>0</v>
      </c>
      <c r="BI247" s="157">
        <f t="shared" si="52"/>
        <v>0</v>
      </c>
      <c r="BJ247" s="14" t="s">
        <v>150</v>
      </c>
      <c r="BK247" s="157">
        <f t="shared" si="53"/>
        <v>321.27999999999997</v>
      </c>
      <c r="BL247" s="14" t="s">
        <v>383</v>
      </c>
      <c r="BM247" s="156" t="s">
        <v>459</v>
      </c>
    </row>
    <row r="248" spans="1:65" s="2" customFormat="1" ht="16.5" customHeight="1">
      <c r="A248" s="26"/>
      <c r="B248" s="144"/>
      <c r="C248" s="162" t="s">
        <v>654</v>
      </c>
      <c r="D248" s="162" t="s">
        <v>281</v>
      </c>
      <c r="E248" s="163" t="s">
        <v>1784</v>
      </c>
      <c r="F248" s="164" t="s">
        <v>1785</v>
      </c>
      <c r="G248" s="165" t="s">
        <v>532</v>
      </c>
      <c r="H248" s="166">
        <v>17.5</v>
      </c>
      <c r="I248" s="167">
        <v>7.98</v>
      </c>
      <c r="J248" s="167">
        <f t="shared" si="44"/>
        <v>139.65</v>
      </c>
      <c r="K248" s="168"/>
      <c r="L248" s="169"/>
      <c r="M248" s="170" t="s">
        <v>1</v>
      </c>
      <c r="N248" s="171" t="s">
        <v>42</v>
      </c>
      <c r="O248" s="154">
        <v>0</v>
      </c>
      <c r="P248" s="154">
        <f t="shared" si="45"/>
        <v>0</v>
      </c>
      <c r="Q248" s="154">
        <v>0</v>
      </c>
      <c r="R248" s="154">
        <f t="shared" si="46"/>
        <v>0</v>
      </c>
      <c r="S248" s="154">
        <v>0</v>
      </c>
      <c r="T248" s="155">
        <f t="shared" si="47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6" t="s">
        <v>1086</v>
      </c>
      <c r="AT248" s="156" t="s">
        <v>281</v>
      </c>
      <c r="AU248" s="156" t="s">
        <v>150</v>
      </c>
      <c r="AY248" s="14" t="s">
        <v>142</v>
      </c>
      <c r="BE248" s="157">
        <f t="shared" si="48"/>
        <v>0</v>
      </c>
      <c r="BF248" s="157">
        <f t="shared" si="49"/>
        <v>139.65</v>
      </c>
      <c r="BG248" s="157">
        <f t="shared" si="50"/>
        <v>0</v>
      </c>
      <c r="BH248" s="157">
        <f t="shared" si="51"/>
        <v>0</v>
      </c>
      <c r="BI248" s="157">
        <f t="shared" si="52"/>
        <v>0</v>
      </c>
      <c r="BJ248" s="14" t="s">
        <v>150</v>
      </c>
      <c r="BK248" s="157">
        <f t="shared" si="53"/>
        <v>139.65</v>
      </c>
      <c r="BL248" s="14" t="s">
        <v>383</v>
      </c>
      <c r="BM248" s="156" t="s">
        <v>467</v>
      </c>
    </row>
    <row r="249" spans="1:65" s="2" customFormat="1" ht="21.75" customHeight="1">
      <c r="A249" s="26"/>
      <c r="B249" s="144"/>
      <c r="C249" s="145" t="s">
        <v>390</v>
      </c>
      <c r="D249" s="145" t="s">
        <v>145</v>
      </c>
      <c r="E249" s="146" t="s">
        <v>1786</v>
      </c>
      <c r="F249" s="147" t="s">
        <v>1787</v>
      </c>
      <c r="G249" s="148" t="s">
        <v>217</v>
      </c>
      <c r="H249" s="149">
        <v>40</v>
      </c>
      <c r="I249" s="150">
        <v>4.37</v>
      </c>
      <c r="J249" s="150">
        <f t="shared" si="44"/>
        <v>174.8</v>
      </c>
      <c r="K249" s="151"/>
      <c r="L249" s="27"/>
      <c r="M249" s="152" t="s">
        <v>1</v>
      </c>
      <c r="N249" s="153" t="s">
        <v>42</v>
      </c>
      <c r="O249" s="154">
        <v>0</v>
      </c>
      <c r="P249" s="154">
        <f t="shared" si="45"/>
        <v>0</v>
      </c>
      <c r="Q249" s="154">
        <v>0</v>
      </c>
      <c r="R249" s="154">
        <f t="shared" si="46"/>
        <v>0</v>
      </c>
      <c r="S249" s="154">
        <v>0</v>
      </c>
      <c r="T249" s="155">
        <f t="shared" si="47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6" t="s">
        <v>383</v>
      </c>
      <c r="AT249" s="156" t="s">
        <v>145</v>
      </c>
      <c r="AU249" s="156" t="s">
        <v>150</v>
      </c>
      <c r="AY249" s="14" t="s">
        <v>142</v>
      </c>
      <c r="BE249" s="157">
        <f t="shared" si="48"/>
        <v>0</v>
      </c>
      <c r="BF249" s="157">
        <f t="shared" si="49"/>
        <v>174.8</v>
      </c>
      <c r="BG249" s="157">
        <f t="shared" si="50"/>
        <v>0</v>
      </c>
      <c r="BH249" s="157">
        <f t="shared" si="51"/>
        <v>0</v>
      </c>
      <c r="BI249" s="157">
        <f t="shared" si="52"/>
        <v>0</v>
      </c>
      <c r="BJ249" s="14" t="s">
        <v>150</v>
      </c>
      <c r="BK249" s="157">
        <f t="shared" si="53"/>
        <v>174.8</v>
      </c>
      <c r="BL249" s="14" t="s">
        <v>383</v>
      </c>
      <c r="BM249" s="156" t="s">
        <v>489</v>
      </c>
    </row>
    <row r="250" spans="1:65" s="2" customFormat="1" ht="21.75" customHeight="1">
      <c r="A250" s="26"/>
      <c r="B250" s="144"/>
      <c r="C250" s="162" t="s">
        <v>659</v>
      </c>
      <c r="D250" s="162" t="s">
        <v>281</v>
      </c>
      <c r="E250" s="163" t="s">
        <v>1788</v>
      </c>
      <c r="F250" s="164" t="s">
        <v>1789</v>
      </c>
      <c r="G250" s="165" t="s">
        <v>217</v>
      </c>
      <c r="H250" s="166">
        <v>40</v>
      </c>
      <c r="I250" s="167">
        <v>1.24</v>
      </c>
      <c r="J250" s="167">
        <f t="shared" si="44"/>
        <v>49.6</v>
      </c>
      <c r="K250" s="168"/>
      <c r="L250" s="169"/>
      <c r="M250" s="170" t="s">
        <v>1</v>
      </c>
      <c r="N250" s="171" t="s">
        <v>42</v>
      </c>
      <c r="O250" s="154">
        <v>0</v>
      </c>
      <c r="P250" s="154">
        <f t="shared" si="45"/>
        <v>0</v>
      </c>
      <c r="Q250" s="154">
        <v>0</v>
      </c>
      <c r="R250" s="154">
        <f t="shared" si="46"/>
        <v>0</v>
      </c>
      <c r="S250" s="154">
        <v>0</v>
      </c>
      <c r="T250" s="155">
        <f t="shared" si="47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6" t="s">
        <v>1086</v>
      </c>
      <c r="AT250" s="156" t="s">
        <v>281</v>
      </c>
      <c r="AU250" s="156" t="s">
        <v>150</v>
      </c>
      <c r="AY250" s="14" t="s">
        <v>142</v>
      </c>
      <c r="BE250" s="157">
        <f t="shared" si="48"/>
        <v>0</v>
      </c>
      <c r="BF250" s="157">
        <f t="shared" si="49"/>
        <v>49.6</v>
      </c>
      <c r="BG250" s="157">
        <f t="shared" si="50"/>
        <v>0</v>
      </c>
      <c r="BH250" s="157">
        <f t="shared" si="51"/>
        <v>0</v>
      </c>
      <c r="BI250" s="157">
        <f t="shared" si="52"/>
        <v>0</v>
      </c>
      <c r="BJ250" s="14" t="s">
        <v>150</v>
      </c>
      <c r="BK250" s="157">
        <f t="shared" si="53"/>
        <v>49.6</v>
      </c>
      <c r="BL250" s="14" t="s">
        <v>383</v>
      </c>
      <c r="BM250" s="156" t="s">
        <v>624</v>
      </c>
    </row>
    <row r="251" spans="1:65" s="2" customFormat="1" ht="16.5" customHeight="1">
      <c r="A251" s="26"/>
      <c r="B251" s="144"/>
      <c r="C251" s="162" t="s">
        <v>418</v>
      </c>
      <c r="D251" s="162" t="s">
        <v>281</v>
      </c>
      <c r="E251" s="163" t="s">
        <v>1790</v>
      </c>
      <c r="F251" s="164" t="s">
        <v>1791</v>
      </c>
      <c r="G251" s="165" t="s">
        <v>303</v>
      </c>
      <c r="H251" s="166">
        <v>47.2</v>
      </c>
      <c r="I251" s="167">
        <v>0.34</v>
      </c>
      <c r="J251" s="167">
        <f t="shared" si="44"/>
        <v>16.05</v>
      </c>
      <c r="K251" s="168"/>
      <c r="L251" s="169"/>
      <c r="M251" s="170" t="s">
        <v>1</v>
      </c>
      <c r="N251" s="171" t="s">
        <v>42</v>
      </c>
      <c r="O251" s="154">
        <v>0</v>
      </c>
      <c r="P251" s="154">
        <f t="shared" si="45"/>
        <v>0</v>
      </c>
      <c r="Q251" s="154">
        <v>0</v>
      </c>
      <c r="R251" s="154">
        <f t="shared" si="46"/>
        <v>0</v>
      </c>
      <c r="S251" s="154">
        <v>0</v>
      </c>
      <c r="T251" s="155">
        <f t="shared" si="47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6" t="s">
        <v>1086</v>
      </c>
      <c r="AT251" s="156" t="s">
        <v>281</v>
      </c>
      <c r="AU251" s="156" t="s">
        <v>150</v>
      </c>
      <c r="AY251" s="14" t="s">
        <v>142</v>
      </c>
      <c r="BE251" s="157">
        <f t="shared" si="48"/>
        <v>0</v>
      </c>
      <c r="BF251" s="157">
        <f t="shared" si="49"/>
        <v>16.05</v>
      </c>
      <c r="BG251" s="157">
        <f t="shared" si="50"/>
        <v>0</v>
      </c>
      <c r="BH251" s="157">
        <f t="shared" si="51"/>
        <v>0</v>
      </c>
      <c r="BI251" s="157">
        <f t="shared" si="52"/>
        <v>0</v>
      </c>
      <c r="BJ251" s="14" t="s">
        <v>150</v>
      </c>
      <c r="BK251" s="157">
        <f t="shared" si="53"/>
        <v>16.05</v>
      </c>
      <c r="BL251" s="14" t="s">
        <v>383</v>
      </c>
      <c r="BM251" s="156" t="s">
        <v>640</v>
      </c>
    </row>
    <row r="252" spans="1:65" s="2" customFormat="1" ht="16.5" customHeight="1">
      <c r="A252" s="26"/>
      <c r="B252" s="144"/>
      <c r="C252" s="162" t="s">
        <v>684</v>
      </c>
      <c r="D252" s="162" t="s">
        <v>281</v>
      </c>
      <c r="E252" s="163" t="s">
        <v>1792</v>
      </c>
      <c r="F252" s="164" t="s">
        <v>1785</v>
      </c>
      <c r="G252" s="165" t="s">
        <v>532</v>
      </c>
      <c r="H252" s="166">
        <v>5.4</v>
      </c>
      <c r="I252" s="167">
        <v>7.98</v>
      </c>
      <c r="J252" s="167">
        <f t="shared" si="44"/>
        <v>43.09</v>
      </c>
      <c r="K252" s="168"/>
      <c r="L252" s="169"/>
      <c r="M252" s="170" t="s">
        <v>1</v>
      </c>
      <c r="N252" s="171" t="s">
        <v>42</v>
      </c>
      <c r="O252" s="154">
        <v>0</v>
      </c>
      <c r="P252" s="154">
        <f t="shared" si="45"/>
        <v>0</v>
      </c>
      <c r="Q252" s="154">
        <v>0</v>
      </c>
      <c r="R252" s="154">
        <f t="shared" si="46"/>
        <v>0</v>
      </c>
      <c r="S252" s="154">
        <v>0</v>
      </c>
      <c r="T252" s="155">
        <f t="shared" si="47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6" t="s">
        <v>1086</v>
      </c>
      <c r="AT252" s="156" t="s">
        <v>281</v>
      </c>
      <c r="AU252" s="156" t="s">
        <v>150</v>
      </c>
      <c r="AY252" s="14" t="s">
        <v>142</v>
      </c>
      <c r="BE252" s="157">
        <f t="shared" si="48"/>
        <v>0</v>
      </c>
      <c r="BF252" s="157">
        <f t="shared" si="49"/>
        <v>43.09</v>
      </c>
      <c r="BG252" s="157">
        <f t="shared" si="50"/>
        <v>0</v>
      </c>
      <c r="BH252" s="157">
        <f t="shared" si="51"/>
        <v>0</v>
      </c>
      <c r="BI252" s="157">
        <f t="shared" si="52"/>
        <v>0</v>
      </c>
      <c r="BJ252" s="14" t="s">
        <v>150</v>
      </c>
      <c r="BK252" s="157">
        <f t="shared" si="53"/>
        <v>43.09</v>
      </c>
      <c r="BL252" s="14" t="s">
        <v>383</v>
      </c>
      <c r="BM252" s="156" t="s">
        <v>674</v>
      </c>
    </row>
    <row r="253" spans="1:65" s="2" customFormat="1" ht="24.2" customHeight="1">
      <c r="A253" s="26"/>
      <c r="B253" s="144"/>
      <c r="C253" s="145" t="s">
        <v>421</v>
      </c>
      <c r="D253" s="145" t="s">
        <v>145</v>
      </c>
      <c r="E253" s="146" t="s">
        <v>1793</v>
      </c>
      <c r="F253" s="147" t="s">
        <v>1794</v>
      </c>
      <c r="G253" s="148" t="s">
        <v>217</v>
      </c>
      <c r="H253" s="149">
        <v>100</v>
      </c>
      <c r="I253" s="150">
        <v>1.98</v>
      </c>
      <c r="J253" s="150">
        <f t="shared" si="44"/>
        <v>198</v>
      </c>
      <c r="K253" s="151"/>
      <c r="L253" s="27"/>
      <c r="M253" s="152" t="s">
        <v>1</v>
      </c>
      <c r="N253" s="153" t="s">
        <v>42</v>
      </c>
      <c r="O253" s="154">
        <v>0</v>
      </c>
      <c r="P253" s="154">
        <f t="shared" si="45"/>
        <v>0</v>
      </c>
      <c r="Q253" s="154">
        <v>0</v>
      </c>
      <c r="R253" s="154">
        <f t="shared" si="46"/>
        <v>0</v>
      </c>
      <c r="S253" s="154">
        <v>0</v>
      </c>
      <c r="T253" s="155">
        <f t="shared" si="47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6" t="s">
        <v>383</v>
      </c>
      <c r="AT253" s="156" t="s">
        <v>145</v>
      </c>
      <c r="AU253" s="156" t="s">
        <v>150</v>
      </c>
      <c r="AY253" s="14" t="s">
        <v>142</v>
      </c>
      <c r="BE253" s="157">
        <f t="shared" si="48"/>
        <v>0</v>
      </c>
      <c r="BF253" s="157">
        <f t="shared" si="49"/>
        <v>198</v>
      </c>
      <c r="BG253" s="157">
        <f t="shared" si="50"/>
        <v>0</v>
      </c>
      <c r="BH253" s="157">
        <f t="shared" si="51"/>
        <v>0</v>
      </c>
      <c r="BI253" s="157">
        <f t="shared" si="52"/>
        <v>0</v>
      </c>
      <c r="BJ253" s="14" t="s">
        <v>150</v>
      </c>
      <c r="BK253" s="157">
        <f t="shared" si="53"/>
        <v>198</v>
      </c>
      <c r="BL253" s="14" t="s">
        <v>383</v>
      </c>
      <c r="BM253" s="156" t="s">
        <v>676</v>
      </c>
    </row>
    <row r="254" spans="1:65" s="2" customFormat="1" ht="16.5" customHeight="1">
      <c r="A254" s="26"/>
      <c r="B254" s="144"/>
      <c r="C254" s="162" t="s">
        <v>709</v>
      </c>
      <c r="D254" s="162" t="s">
        <v>281</v>
      </c>
      <c r="E254" s="163" t="s">
        <v>1795</v>
      </c>
      <c r="F254" s="164" t="s">
        <v>1796</v>
      </c>
      <c r="G254" s="165" t="s">
        <v>532</v>
      </c>
      <c r="H254" s="166">
        <v>100</v>
      </c>
      <c r="I254" s="167">
        <v>3.62</v>
      </c>
      <c r="J254" s="167">
        <f t="shared" si="44"/>
        <v>362</v>
      </c>
      <c r="K254" s="168"/>
      <c r="L254" s="169"/>
      <c r="M254" s="170" t="s">
        <v>1</v>
      </c>
      <c r="N254" s="171" t="s">
        <v>42</v>
      </c>
      <c r="O254" s="154">
        <v>0</v>
      </c>
      <c r="P254" s="154">
        <f t="shared" si="45"/>
        <v>0</v>
      </c>
      <c r="Q254" s="154">
        <v>0</v>
      </c>
      <c r="R254" s="154">
        <f t="shared" si="46"/>
        <v>0</v>
      </c>
      <c r="S254" s="154">
        <v>0</v>
      </c>
      <c r="T254" s="155">
        <f t="shared" si="47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6" t="s">
        <v>1086</v>
      </c>
      <c r="AT254" s="156" t="s">
        <v>281</v>
      </c>
      <c r="AU254" s="156" t="s">
        <v>150</v>
      </c>
      <c r="AY254" s="14" t="s">
        <v>142</v>
      </c>
      <c r="BE254" s="157">
        <f t="shared" si="48"/>
        <v>0</v>
      </c>
      <c r="BF254" s="157">
        <f t="shared" si="49"/>
        <v>362</v>
      </c>
      <c r="BG254" s="157">
        <f t="shared" si="50"/>
        <v>0</v>
      </c>
      <c r="BH254" s="157">
        <f t="shared" si="51"/>
        <v>0</v>
      </c>
      <c r="BI254" s="157">
        <f t="shared" si="52"/>
        <v>0</v>
      </c>
      <c r="BJ254" s="14" t="s">
        <v>150</v>
      </c>
      <c r="BK254" s="157">
        <f t="shared" si="53"/>
        <v>362</v>
      </c>
      <c r="BL254" s="14" t="s">
        <v>383</v>
      </c>
      <c r="BM254" s="156" t="s">
        <v>690</v>
      </c>
    </row>
    <row r="255" spans="1:65" s="2" customFormat="1" ht="24.2" customHeight="1">
      <c r="A255" s="26"/>
      <c r="B255" s="144"/>
      <c r="C255" s="145" t="s">
        <v>650</v>
      </c>
      <c r="D255" s="145" t="s">
        <v>145</v>
      </c>
      <c r="E255" s="146" t="s">
        <v>1797</v>
      </c>
      <c r="F255" s="147" t="s">
        <v>1798</v>
      </c>
      <c r="G255" s="148" t="s">
        <v>217</v>
      </c>
      <c r="H255" s="149">
        <v>30</v>
      </c>
      <c r="I255" s="150">
        <v>1.6</v>
      </c>
      <c r="J255" s="150">
        <f t="shared" si="44"/>
        <v>48</v>
      </c>
      <c r="K255" s="151"/>
      <c r="L255" s="27"/>
      <c r="M255" s="152" t="s">
        <v>1</v>
      </c>
      <c r="N255" s="153" t="s">
        <v>42</v>
      </c>
      <c r="O255" s="154">
        <v>0</v>
      </c>
      <c r="P255" s="154">
        <f t="shared" si="45"/>
        <v>0</v>
      </c>
      <c r="Q255" s="154">
        <v>0</v>
      </c>
      <c r="R255" s="154">
        <f t="shared" si="46"/>
        <v>0</v>
      </c>
      <c r="S255" s="154">
        <v>0</v>
      </c>
      <c r="T255" s="155">
        <f t="shared" si="47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6" t="s">
        <v>383</v>
      </c>
      <c r="AT255" s="156" t="s">
        <v>145</v>
      </c>
      <c r="AU255" s="156" t="s">
        <v>150</v>
      </c>
      <c r="AY255" s="14" t="s">
        <v>142</v>
      </c>
      <c r="BE255" s="157">
        <f t="shared" si="48"/>
        <v>0</v>
      </c>
      <c r="BF255" s="157">
        <f t="shared" si="49"/>
        <v>48</v>
      </c>
      <c r="BG255" s="157">
        <f t="shared" si="50"/>
        <v>0</v>
      </c>
      <c r="BH255" s="157">
        <f t="shared" si="51"/>
        <v>0</v>
      </c>
      <c r="BI255" s="157">
        <f t="shared" si="52"/>
        <v>0</v>
      </c>
      <c r="BJ255" s="14" t="s">
        <v>150</v>
      </c>
      <c r="BK255" s="157">
        <f t="shared" si="53"/>
        <v>48</v>
      </c>
      <c r="BL255" s="14" t="s">
        <v>383</v>
      </c>
      <c r="BM255" s="156" t="s">
        <v>701</v>
      </c>
    </row>
    <row r="256" spans="1:65" s="2" customFormat="1" ht="16.5" customHeight="1">
      <c r="A256" s="26"/>
      <c r="B256" s="144"/>
      <c r="C256" s="162" t="s">
        <v>904</v>
      </c>
      <c r="D256" s="162" t="s">
        <v>281</v>
      </c>
      <c r="E256" s="163" t="s">
        <v>1799</v>
      </c>
      <c r="F256" s="164" t="s">
        <v>1800</v>
      </c>
      <c r="G256" s="165" t="s">
        <v>532</v>
      </c>
      <c r="H256" s="166">
        <v>18.75</v>
      </c>
      <c r="I256" s="167">
        <v>3.23</v>
      </c>
      <c r="J256" s="167">
        <f t="shared" si="44"/>
        <v>60.56</v>
      </c>
      <c r="K256" s="168"/>
      <c r="L256" s="169"/>
      <c r="M256" s="170" t="s">
        <v>1</v>
      </c>
      <c r="N256" s="171" t="s">
        <v>42</v>
      </c>
      <c r="O256" s="154">
        <v>0</v>
      </c>
      <c r="P256" s="154">
        <f t="shared" si="45"/>
        <v>0</v>
      </c>
      <c r="Q256" s="154">
        <v>0</v>
      </c>
      <c r="R256" s="154">
        <f t="shared" si="46"/>
        <v>0</v>
      </c>
      <c r="S256" s="154">
        <v>0</v>
      </c>
      <c r="T256" s="155">
        <f t="shared" si="47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6" t="s">
        <v>1086</v>
      </c>
      <c r="AT256" s="156" t="s">
        <v>281</v>
      </c>
      <c r="AU256" s="156" t="s">
        <v>150</v>
      </c>
      <c r="AY256" s="14" t="s">
        <v>142</v>
      </c>
      <c r="BE256" s="157">
        <f t="shared" si="48"/>
        <v>0</v>
      </c>
      <c r="BF256" s="157">
        <f t="shared" si="49"/>
        <v>60.56</v>
      </c>
      <c r="BG256" s="157">
        <f t="shared" si="50"/>
        <v>0</v>
      </c>
      <c r="BH256" s="157">
        <f t="shared" si="51"/>
        <v>0</v>
      </c>
      <c r="BI256" s="157">
        <f t="shared" si="52"/>
        <v>0</v>
      </c>
      <c r="BJ256" s="14" t="s">
        <v>150</v>
      </c>
      <c r="BK256" s="157">
        <f t="shared" si="53"/>
        <v>60.56</v>
      </c>
      <c r="BL256" s="14" t="s">
        <v>383</v>
      </c>
      <c r="BM256" s="156" t="s">
        <v>795</v>
      </c>
    </row>
    <row r="257" spans="1:65" s="2" customFormat="1" ht="16.5" customHeight="1">
      <c r="A257" s="26"/>
      <c r="B257" s="144"/>
      <c r="C257" s="145" t="s">
        <v>425</v>
      </c>
      <c r="D257" s="145" t="s">
        <v>145</v>
      </c>
      <c r="E257" s="146" t="s">
        <v>1801</v>
      </c>
      <c r="F257" s="147" t="s">
        <v>1802</v>
      </c>
      <c r="G257" s="148" t="s">
        <v>303</v>
      </c>
      <c r="H257" s="149">
        <v>8</v>
      </c>
      <c r="I257" s="150">
        <v>3.07</v>
      </c>
      <c r="J257" s="150">
        <f t="shared" si="44"/>
        <v>24.56</v>
      </c>
      <c r="K257" s="151"/>
      <c r="L257" s="27"/>
      <c r="M257" s="152" t="s">
        <v>1</v>
      </c>
      <c r="N257" s="153" t="s">
        <v>42</v>
      </c>
      <c r="O257" s="154">
        <v>0</v>
      </c>
      <c r="P257" s="154">
        <f t="shared" si="45"/>
        <v>0</v>
      </c>
      <c r="Q257" s="154">
        <v>0</v>
      </c>
      <c r="R257" s="154">
        <f t="shared" si="46"/>
        <v>0</v>
      </c>
      <c r="S257" s="154">
        <v>0</v>
      </c>
      <c r="T257" s="155">
        <f t="shared" si="47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56" t="s">
        <v>383</v>
      </c>
      <c r="AT257" s="156" t="s">
        <v>145</v>
      </c>
      <c r="AU257" s="156" t="s">
        <v>150</v>
      </c>
      <c r="AY257" s="14" t="s">
        <v>142</v>
      </c>
      <c r="BE257" s="157">
        <f t="shared" si="48"/>
        <v>0</v>
      </c>
      <c r="BF257" s="157">
        <f t="shared" si="49"/>
        <v>24.56</v>
      </c>
      <c r="BG257" s="157">
        <f t="shared" si="50"/>
        <v>0</v>
      </c>
      <c r="BH257" s="157">
        <f t="shared" si="51"/>
        <v>0</v>
      </c>
      <c r="BI257" s="157">
        <f t="shared" si="52"/>
        <v>0</v>
      </c>
      <c r="BJ257" s="14" t="s">
        <v>150</v>
      </c>
      <c r="BK257" s="157">
        <f t="shared" si="53"/>
        <v>24.56</v>
      </c>
      <c r="BL257" s="14" t="s">
        <v>383</v>
      </c>
      <c r="BM257" s="156" t="s">
        <v>886</v>
      </c>
    </row>
    <row r="258" spans="1:65" s="2" customFormat="1" ht="16.5" customHeight="1">
      <c r="A258" s="26"/>
      <c r="B258" s="144"/>
      <c r="C258" s="162" t="s">
        <v>718</v>
      </c>
      <c r="D258" s="162" t="s">
        <v>281</v>
      </c>
      <c r="E258" s="163" t="s">
        <v>1803</v>
      </c>
      <c r="F258" s="164" t="s">
        <v>1804</v>
      </c>
      <c r="G258" s="165" t="s">
        <v>303</v>
      </c>
      <c r="H258" s="166">
        <v>8</v>
      </c>
      <c r="I258" s="167">
        <v>0.69</v>
      </c>
      <c r="J258" s="167">
        <f t="shared" si="44"/>
        <v>5.52</v>
      </c>
      <c r="K258" s="168"/>
      <c r="L258" s="169"/>
      <c r="M258" s="170" t="s">
        <v>1</v>
      </c>
      <c r="N258" s="171" t="s">
        <v>42</v>
      </c>
      <c r="O258" s="154">
        <v>0</v>
      </c>
      <c r="P258" s="154">
        <f t="shared" si="45"/>
        <v>0</v>
      </c>
      <c r="Q258" s="154">
        <v>0</v>
      </c>
      <c r="R258" s="154">
        <f t="shared" si="46"/>
        <v>0</v>
      </c>
      <c r="S258" s="154">
        <v>0</v>
      </c>
      <c r="T258" s="155">
        <f t="shared" si="47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6" t="s">
        <v>1086</v>
      </c>
      <c r="AT258" s="156" t="s">
        <v>281</v>
      </c>
      <c r="AU258" s="156" t="s">
        <v>150</v>
      </c>
      <c r="AY258" s="14" t="s">
        <v>142</v>
      </c>
      <c r="BE258" s="157">
        <f t="shared" si="48"/>
        <v>0</v>
      </c>
      <c r="BF258" s="157">
        <f t="shared" si="49"/>
        <v>5.52</v>
      </c>
      <c r="BG258" s="157">
        <f t="shared" si="50"/>
        <v>0</v>
      </c>
      <c r="BH258" s="157">
        <f t="shared" si="51"/>
        <v>0</v>
      </c>
      <c r="BI258" s="157">
        <f t="shared" si="52"/>
        <v>0</v>
      </c>
      <c r="BJ258" s="14" t="s">
        <v>150</v>
      </c>
      <c r="BK258" s="157">
        <f t="shared" si="53"/>
        <v>5.52</v>
      </c>
      <c r="BL258" s="14" t="s">
        <v>383</v>
      </c>
      <c r="BM258" s="156" t="s">
        <v>789</v>
      </c>
    </row>
    <row r="259" spans="1:65" s="2" customFormat="1" ht="21.75" customHeight="1">
      <c r="A259" s="26"/>
      <c r="B259" s="144"/>
      <c r="C259" s="145" t="s">
        <v>428</v>
      </c>
      <c r="D259" s="145" t="s">
        <v>145</v>
      </c>
      <c r="E259" s="146" t="s">
        <v>1805</v>
      </c>
      <c r="F259" s="147" t="s">
        <v>1806</v>
      </c>
      <c r="G259" s="148" t="s">
        <v>303</v>
      </c>
      <c r="H259" s="149">
        <v>70</v>
      </c>
      <c r="I259" s="150">
        <v>1.96</v>
      </c>
      <c r="J259" s="150">
        <f t="shared" si="44"/>
        <v>137.19999999999999</v>
      </c>
      <c r="K259" s="151"/>
      <c r="L259" s="27"/>
      <c r="M259" s="152" t="s">
        <v>1</v>
      </c>
      <c r="N259" s="153" t="s">
        <v>42</v>
      </c>
      <c r="O259" s="154">
        <v>0</v>
      </c>
      <c r="P259" s="154">
        <f t="shared" si="45"/>
        <v>0</v>
      </c>
      <c r="Q259" s="154">
        <v>0</v>
      </c>
      <c r="R259" s="154">
        <f t="shared" si="46"/>
        <v>0</v>
      </c>
      <c r="S259" s="154">
        <v>0</v>
      </c>
      <c r="T259" s="155">
        <f t="shared" si="47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6" t="s">
        <v>383</v>
      </c>
      <c r="AT259" s="156" t="s">
        <v>145</v>
      </c>
      <c r="AU259" s="156" t="s">
        <v>150</v>
      </c>
      <c r="AY259" s="14" t="s">
        <v>142</v>
      </c>
      <c r="BE259" s="157">
        <f t="shared" si="48"/>
        <v>0</v>
      </c>
      <c r="BF259" s="157">
        <f t="shared" si="49"/>
        <v>137.19999999999999</v>
      </c>
      <c r="BG259" s="157">
        <f t="shared" si="50"/>
        <v>0</v>
      </c>
      <c r="BH259" s="157">
        <f t="shared" si="51"/>
        <v>0</v>
      </c>
      <c r="BI259" s="157">
        <f t="shared" si="52"/>
        <v>0</v>
      </c>
      <c r="BJ259" s="14" t="s">
        <v>150</v>
      </c>
      <c r="BK259" s="157">
        <f t="shared" si="53"/>
        <v>137.19999999999999</v>
      </c>
      <c r="BL259" s="14" t="s">
        <v>383</v>
      </c>
      <c r="BM259" s="156" t="s">
        <v>803</v>
      </c>
    </row>
    <row r="260" spans="1:65" s="2" customFormat="1" ht="24.2" customHeight="1">
      <c r="A260" s="26"/>
      <c r="B260" s="144"/>
      <c r="C260" s="162" t="s">
        <v>723</v>
      </c>
      <c r="D260" s="162" t="s">
        <v>281</v>
      </c>
      <c r="E260" s="163" t="s">
        <v>1807</v>
      </c>
      <c r="F260" s="164" t="s">
        <v>1808</v>
      </c>
      <c r="G260" s="165" t="s">
        <v>303</v>
      </c>
      <c r="H260" s="166">
        <v>70</v>
      </c>
      <c r="I260" s="167">
        <v>2.09</v>
      </c>
      <c r="J260" s="167">
        <f t="shared" si="44"/>
        <v>146.30000000000001</v>
      </c>
      <c r="K260" s="168"/>
      <c r="L260" s="169"/>
      <c r="M260" s="170" t="s">
        <v>1</v>
      </c>
      <c r="N260" s="171" t="s">
        <v>42</v>
      </c>
      <c r="O260" s="154">
        <v>0</v>
      </c>
      <c r="P260" s="154">
        <f t="shared" si="45"/>
        <v>0</v>
      </c>
      <c r="Q260" s="154">
        <v>0</v>
      </c>
      <c r="R260" s="154">
        <f t="shared" si="46"/>
        <v>0</v>
      </c>
      <c r="S260" s="154">
        <v>0</v>
      </c>
      <c r="T260" s="155">
        <f t="shared" si="47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6" t="s">
        <v>1086</v>
      </c>
      <c r="AT260" s="156" t="s">
        <v>281</v>
      </c>
      <c r="AU260" s="156" t="s">
        <v>150</v>
      </c>
      <c r="AY260" s="14" t="s">
        <v>142</v>
      </c>
      <c r="BE260" s="157">
        <f t="shared" si="48"/>
        <v>0</v>
      </c>
      <c r="BF260" s="157">
        <f t="shared" si="49"/>
        <v>146.30000000000001</v>
      </c>
      <c r="BG260" s="157">
        <f t="shared" si="50"/>
        <v>0</v>
      </c>
      <c r="BH260" s="157">
        <f t="shared" si="51"/>
        <v>0</v>
      </c>
      <c r="BI260" s="157">
        <f t="shared" si="52"/>
        <v>0</v>
      </c>
      <c r="BJ260" s="14" t="s">
        <v>150</v>
      </c>
      <c r="BK260" s="157">
        <f t="shared" si="53"/>
        <v>146.30000000000001</v>
      </c>
      <c r="BL260" s="14" t="s">
        <v>383</v>
      </c>
      <c r="BM260" s="156" t="s">
        <v>819</v>
      </c>
    </row>
    <row r="261" spans="1:65" s="2" customFormat="1" ht="16.5" customHeight="1">
      <c r="A261" s="26"/>
      <c r="B261" s="144"/>
      <c r="C261" s="145" t="s">
        <v>432</v>
      </c>
      <c r="D261" s="145" t="s">
        <v>145</v>
      </c>
      <c r="E261" s="146" t="s">
        <v>1809</v>
      </c>
      <c r="F261" s="147" t="s">
        <v>1810</v>
      </c>
      <c r="G261" s="148" t="s">
        <v>303</v>
      </c>
      <c r="H261" s="149">
        <v>75</v>
      </c>
      <c r="I261" s="150">
        <v>1.96</v>
      </c>
      <c r="J261" s="150">
        <f t="shared" si="44"/>
        <v>147</v>
      </c>
      <c r="K261" s="151"/>
      <c r="L261" s="27"/>
      <c r="M261" s="152" t="s">
        <v>1</v>
      </c>
      <c r="N261" s="153" t="s">
        <v>42</v>
      </c>
      <c r="O261" s="154">
        <v>0</v>
      </c>
      <c r="P261" s="154">
        <f t="shared" si="45"/>
        <v>0</v>
      </c>
      <c r="Q261" s="154">
        <v>0</v>
      </c>
      <c r="R261" s="154">
        <f t="shared" si="46"/>
        <v>0</v>
      </c>
      <c r="S261" s="154">
        <v>0</v>
      </c>
      <c r="T261" s="155">
        <f t="shared" si="47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6" t="s">
        <v>383</v>
      </c>
      <c r="AT261" s="156" t="s">
        <v>145</v>
      </c>
      <c r="AU261" s="156" t="s">
        <v>150</v>
      </c>
      <c r="AY261" s="14" t="s">
        <v>142</v>
      </c>
      <c r="BE261" s="157">
        <f t="shared" si="48"/>
        <v>0</v>
      </c>
      <c r="BF261" s="157">
        <f t="shared" si="49"/>
        <v>147</v>
      </c>
      <c r="BG261" s="157">
        <f t="shared" si="50"/>
        <v>0</v>
      </c>
      <c r="BH261" s="157">
        <f t="shared" si="51"/>
        <v>0</v>
      </c>
      <c r="BI261" s="157">
        <f t="shared" si="52"/>
        <v>0</v>
      </c>
      <c r="BJ261" s="14" t="s">
        <v>150</v>
      </c>
      <c r="BK261" s="157">
        <f t="shared" si="53"/>
        <v>147</v>
      </c>
      <c r="BL261" s="14" t="s">
        <v>383</v>
      </c>
      <c r="BM261" s="156" t="s">
        <v>909</v>
      </c>
    </row>
    <row r="262" spans="1:65" s="2" customFormat="1" ht="24.2" customHeight="1">
      <c r="A262" s="26"/>
      <c r="B262" s="144"/>
      <c r="C262" s="162" t="s">
        <v>732</v>
      </c>
      <c r="D262" s="162" t="s">
        <v>281</v>
      </c>
      <c r="E262" s="163" t="s">
        <v>1811</v>
      </c>
      <c r="F262" s="164" t="s">
        <v>1812</v>
      </c>
      <c r="G262" s="165" t="s">
        <v>303</v>
      </c>
      <c r="H262" s="166">
        <v>75</v>
      </c>
      <c r="I262" s="167">
        <v>1.75</v>
      </c>
      <c r="J262" s="167">
        <f t="shared" si="44"/>
        <v>131.25</v>
      </c>
      <c r="K262" s="168"/>
      <c r="L262" s="169"/>
      <c r="M262" s="170" t="s">
        <v>1</v>
      </c>
      <c r="N262" s="171" t="s">
        <v>42</v>
      </c>
      <c r="O262" s="154">
        <v>0</v>
      </c>
      <c r="P262" s="154">
        <f t="shared" si="45"/>
        <v>0</v>
      </c>
      <c r="Q262" s="154">
        <v>0</v>
      </c>
      <c r="R262" s="154">
        <f t="shared" si="46"/>
        <v>0</v>
      </c>
      <c r="S262" s="154">
        <v>0</v>
      </c>
      <c r="T262" s="155">
        <f t="shared" si="47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6" t="s">
        <v>1086</v>
      </c>
      <c r="AT262" s="156" t="s">
        <v>281</v>
      </c>
      <c r="AU262" s="156" t="s">
        <v>150</v>
      </c>
      <c r="AY262" s="14" t="s">
        <v>142</v>
      </c>
      <c r="BE262" s="157">
        <f t="shared" si="48"/>
        <v>0</v>
      </c>
      <c r="BF262" s="157">
        <f t="shared" si="49"/>
        <v>131.25</v>
      </c>
      <c r="BG262" s="157">
        <f t="shared" si="50"/>
        <v>0</v>
      </c>
      <c r="BH262" s="157">
        <f t="shared" si="51"/>
        <v>0</v>
      </c>
      <c r="BI262" s="157">
        <f t="shared" si="52"/>
        <v>0</v>
      </c>
      <c r="BJ262" s="14" t="s">
        <v>150</v>
      </c>
      <c r="BK262" s="157">
        <f t="shared" si="53"/>
        <v>131.25</v>
      </c>
      <c r="BL262" s="14" t="s">
        <v>383</v>
      </c>
      <c r="BM262" s="156" t="s">
        <v>913</v>
      </c>
    </row>
    <row r="263" spans="1:65" s="2" customFormat="1" ht="24.2" customHeight="1">
      <c r="A263" s="26"/>
      <c r="B263" s="144"/>
      <c r="C263" s="145" t="s">
        <v>435</v>
      </c>
      <c r="D263" s="145" t="s">
        <v>145</v>
      </c>
      <c r="E263" s="146" t="s">
        <v>1813</v>
      </c>
      <c r="F263" s="147" t="s">
        <v>1814</v>
      </c>
      <c r="G263" s="148" t="s">
        <v>303</v>
      </c>
      <c r="H263" s="149">
        <v>9</v>
      </c>
      <c r="I263" s="150">
        <v>7</v>
      </c>
      <c r="J263" s="150">
        <f t="shared" si="44"/>
        <v>63</v>
      </c>
      <c r="K263" s="151"/>
      <c r="L263" s="27"/>
      <c r="M263" s="152" t="s">
        <v>1</v>
      </c>
      <c r="N263" s="153" t="s">
        <v>42</v>
      </c>
      <c r="O263" s="154">
        <v>0</v>
      </c>
      <c r="P263" s="154">
        <f t="shared" si="45"/>
        <v>0</v>
      </c>
      <c r="Q263" s="154">
        <v>0</v>
      </c>
      <c r="R263" s="154">
        <f t="shared" si="46"/>
        <v>0</v>
      </c>
      <c r="S263" s="154">
        <v>0</v>
      </c>
      <c r="T263" s="155">
        <f t="shared" si="47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6" t="s">
        <v>383</v>
      </c>
      <c r="AT263" s="156" t="s">
        <v>145</v>
      </c>
      <c r="AU263" s="156" t="s">
        <v>150</v>
      </c>
      <c r="AY263" s="14" t="s">
        <v>142</v>
      </c>
      <c r="BE263" s="157">
        <f t="shared" si="48"/>
        <v>0</v>
      </c>
      <c r="BF263" s="157">
        <f t="shared" si="49"/>
        <v>63</v>
      </c>
      <c r="BG263" s="157">
        <f t="shared" si="50"/>
        <v>0</v>
      </c>
      <c r="BH263" s="157">
        <f t="shared" si="51"/>
        <v>0</v>
      </c>
      <c r="BI263" s="157">
        <f t="shared" si="52"/>
        <v>0</v>
      </c>
      <c r="BJ263" s="14" t="s">
        <v>150</v>
      </c>
      <c r="BK263" s="157">
        <f t="shared" si="53"/>
        <v>63</v>
      </c>
      <c r="BL263" s="14" t="s">
        <v>383</v>
      </c>
      <c r="BM263" s="156" t="s">
        <v>919</v>
      </c>
    </row>
    <row r="264" spans="1:65" s="2" customFormat="1" ht="24.2" customHeight="1">
      <c r="A264" s="26"/>
      <c r="B264" s="144"/>
      <c r="C264" s="162" t="s">
        <v>439</v>
      </c>
      <c r="D264" s="162" t="s">
        <v>281</v>
      </c>
      <c r="E264" s="163" t="s">
        <v>1815</v>
      </c>
      <c r="F264" s="164" t="s">
        <v>1816</v>
      </c>
      <c r="G264" s="165" t="s">
        <v>303</v>
      </c>
      <c r="H264" s="166">
        <v>9</v>
      </c>
      <c r="I264" s="167">
        <v>20.39</v>
      </c>
      <c r="J264" s="167">
        <f t="shared" si="44"/>
        <v>183.51</v>
      </c>
      <c r="K264" s="168"/>
      <c r="L264" s="169"/>
      <c r="M264" s="170" t="s">
        <v>1</v>
      </c>
      <c r="N264" s="171" t="s">
        <v>42</v>
      </c>
      <c r="O264" s="154">
        <v>0</v>
      </c>
      <c r="P264" s="154">
        <f t="shared" si="45"/>
        <v>0</v>
      </c>
      <c r="Q264" s="154">
        <v>0</v>
      </c>
      <c r="R264" s="154">
        <f t="shared" si="46"/>
        <v>0</v>
      </c>
      <c r="S264" s="154">
        <v>0</v>
      </c>
      <c r="T264" s="155">
        <f t="shared" si="47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6" t="s">
        <v>1086</v>
      </c>
      <c r="AT264" s="156" t="s">
        <v>281</v>
      </c>
      <c r="AU264" s="156" t="s">
        <v>150</v>
      </c>
      <c r="AY264" s="14" t="s">
        <v>142</v>
      </c>
      <c r="BE264" s="157">
        <f t="shared" si="48"/>
        <v>0</v>
      </c>
      <c r="BF264" s="157">
        <f t="shared" si="49"/>
        <v>183.51</v>
      </c>
      <c r="BG264" s="157">
        <f t="shared" si="50"/>
        <v>0</v>
      </c>
      <c r="BH264" s="157">
        <f t="shared" si="51"/>
        <v>0</v>
      </c>
      <c r="BI264" s="157">
        <f t="shared" si="52"/>
        <v>0</v>
      </c>
      <c r="BJ264" s="14" t="s">
        <v>150</v>
      </c>
      <c r="BK264" s="157">
        <f t="shared" si="53"/>
        <v>183.51</v>
      </c>
      <c r="BL264" s="14" t="s">
        <v>383</v>
      </c>
      <c r="BM264" s="156" t="s">
        <v>830</v>
      </c>
    </row>
    <row r="265" spans="1:65" s="2" customFormat="1" ht="16.5" customHeight="1">
      <c r="A265" s="26"/>
      <c r="B265" s="144"/>
      <c r="C265" s="145" t="s">
        <v>742</v>
      </c>
      <c r="D265" s="145" t="s">
        <v>145</v>
      </c>
      <c r="E265" s="146" t="s">
        <v>1817</v>
      </c>
      <c r="F265" s="147" t="s">
        <v>1818</v>
      </c>
      <c r="G265" s="148" t="s">
        <v>303</v>
      </c>
      <c r="H265" s="149">
        <v>9</v>
      </c>
      <c r="I265" s="150">
        <v>1.67</v>
      </c>
      <c r="J265" s="150">
        <f t="shared" si="44"/>
        <v>15.03</v>
      </c>
      <c r="K265" s="151"/>
      <c r="L265" s="27"/>
      <c r="M265" s="152" t="s">
        <v>1</v>
      </c>
      <c r="N265" s="153" t="s">
        <v>42</v>
      </c>
      <c r="O265" s="154">
        <v>0</v>
      </c>
      <c r="P265" s="154">
        <f t="shared" si="45"/>
        <v>0</v>
      </c>
      <c r="Q265" s="154">
        <v>0</v>
      </c>
      <c r="R265" s="154">
        <f t="shared" si="46"/>
        <v>0</v>
      </c>
      <c r="S265" s="154">
        <v>0</v>
      </c>
      <c r="T265" s="155">
        <f t="shared" si="47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6" t="s">
        <v>383</v>
      </c>
      <c r="AT265" s="156" t="s">
        <v>145</v>
      </c>
      <c r="AU265" s="156" t="s">
        <v>150</v>
      </c>
      <c r="AY265" s="14" t="s">
        <v>142</v>
      </c>
      <c r="BE265" s="157">
        <f t="shared" si="48"/>
        <v>0</v>
      </c>
      <c r="BF265" s="157">
        <f t="shared" si="49"/>
        <v>15.03</v>
      </c>
      <c r="BG265" s="157">
        <f t="shared" si="50"/>
        <v>0</v>
      </c>
      <c r="BH265" s="157">
        <f t="shared" si="51"/>
        <v>0</v>
      </c>
      <c r="BI265" s="157">
        <f t="shared" si="52"/>
        <v>0</v>
      </c>
      <c r="BJ265" s="14" t="s">
        <v>150</v>
      </c>
      <c r="BK265" s="157">
        <f t="shared" si="53"/>
        <v>15.03</v>
      </c>
      <c r="BL265" s="14" t="s">
        <v>383</v>
      </c>
      <c r="BM265" s="156" t="s">
        <v>931</v>
      </c>
    </row>
    <row r="266" spans="1:65" s="2" customFormat="1" ht="16.5" customHeight="1">
      <c r="A266" s="26"/>
      <c r="B266" s="144"/>
      <c r="C266" s="162" t="s">
        <v>747</v>
      </c>
      <c r="D266" s="162" t="s">
        <v>281</v>
      </c>
      <c r="E266" s="163" t="s">
        <v>1819</v>
      </c>
      <c r="F266" s="164" t="s">
        <v>1820</v>
      </c>
      <c r="G266" s="165" t="s">
        <v>303</v>
      </c>
      <c r="H266" s="166">
        <v>9</v>
      </c>
      <c r="I266" s="167">
        <v>2.15</v>
      </c>
      <c r="J266" s="167">
        <f t="shared" si="44"/>
        <v>19.350000000000001</v>
      </c>
      <c r="K266" s="168"/>
      <c r="L266" s="169"/>
      <c r="M266" s="170" t="s">
        <v>1</v>
      </c>
      <c r="N266" s="171" t="s">
        <v>42</v>
      </c>
      <c r="O266" s="154">
        <v>0</v>
      </c>
      <c r="P266" s="154">
        <f t="shared" si="45"/>
        <v>0</v>
      </c>
      <c r="Q266" s="154">
        <v>0</v>
      </c>
      <c r="R266" s="154">
        <f t="shared" si="46"/>
        <v>0</v>
      </c>
      <c r="S266" s="154">
        <v>0</v>
      </c>
      <c r="T266" s="155">
        <f t="shared" si="47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6" t="s">
        <v>1086</v>
      </c>
      <c r="AT266" s="156" t="s">
        <v>281</v>
      </c>
      <c r="AU266" s="156" t="s">
        <v>150</v>
      </c>
      <c r="AY266" s="14" t="s">
        <v>142</v>
      </c>
      <c r="BE266" s="157">
        <f t="shared" si="48"/>
        <v>0</v>
      </c>
      <c r="BF266" s="157">
        <f t="shared" si="49"/>
        <v>19.350000000000001</v>
      </c>
      <c r="BG266" s="157">
        <f t="shared" si="50"/>
        <v>0</v>
      </c>
      <c r="BH266" s="157">
        <f t="shared" si="51"/>
        <v>0</v>
      </c>
      <c r="BI266" s="157">
        <f t="shared" si="52"/>
        <v>0</v>
      </c>
      <c r="BJ266" s="14" t="s">
        <v>150</v>
      </c>
      <c r="BK266" s="157">
        <f t="shared" si="53"/>
        <v>19.350000000000001</v>
      </c>
      <c r="BL266" s="14" t="s">
        <v>383</v>
      </c>
      <c r="BM266" s="156" t="s">
        <v>934</v>
      </c>
    </row>
    <row r="267" spans="1:65" s="2" customFormat="1" ht="16.5" customHeight="1">
      <c r="A267" s="26"/>
      <c r="B267" s="144"/>
      <c r="C267" s="145" t="s">
        <v>446</v>
      </c>
      <c r="D267" s="145" t="s">
        <v>145</v>
      </c>
      <c r="E267" s="146" t="s">
        <v>1821</v>
      </c>
      <c r="F267" s="147" t="s">
        <v>1822</v>
      </c>
      <c r="G267" s="148" t="s">
        <v>303</v>
      </c>
      <c r="H267" s="149">
        <v>9</v>
      </c>
      <c r="I267" s="150">
        <v>2.79</v>
      </c>
      <c r="J267" s="150">
        <f t="shared" si="44"/>
        <v>25.11</v>
      </c>
      <c r="K267" s="151"/>
      <c r="L267" s="27"/>
      <c r="M267" s="152" t="s">
        <v>1</v>
      </c>
      <c r="N267" s="153" t="s">
        <v>42</v>
      </c>
      <c r="O267" s="154">
        <v>0</v>
      </c>
      <c r="P267" s="154">
        <f t="shared" si="45"/>
        <v>0</v>
      </c>
      <c r="Q267" s="154">
        <v>0</v>
      </c>
      <c r="R267" s="154">
        <f t="shared" si="46"/>
        <v>0</v>
      </c>
      <c r="S267" s="154">
        <v>0</v>
      </c>
      <c r="T267" s="155">
        <f t="shared" si="47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6" t="s">
        <v>383</v>
      </c>
      <c r="AT267" s="156" t="s">
        <v>145</v>
      </c>
      <c r="AU267" s="156" t="s">
        <v>150</v>
      </c>
      <c r="AY267" s="14" t="s">
        <v>142</v>
      </c>
      <c r="BE267" s="157">
        <f t="shared" si="48"/>
        <v>0</v>
      </c>
      <c r="BF267" s="157">
        <f t="shared" si="49"/>
        <v>25.11</v>
      </c>
      <c r="BG267" s="157">
        <f t="shared" si="50"/>
        <v>0</v>
      </c>
      <c r="BH267" s="157">
        <f t="shared" si="51"/>
        <v>0</v>
      </c>
      <c r="BI267" s="157">
        <f t="shared" si="52"/>
        <v>0</v>
      </c>
      <c r="BJ267" s="14" t="s">
        <v>150</v>
      </c>
      <c r="BK267" s="157">
        <f t="shared" si="53"/>
        <v>25.11</v>
      </c>
      <c r="BL267" s="14" t="s">
        <v>383</v>
      </c>
      <c r="BM267" s="156" t="s">
        <v>938</v>
      </c>
    </row>
    <row r="268" spans="1:65" s="2" customFormat="1" ht="21.75" customHeight="1">
      <c r="A268" s="26"/>
      <c r="B268" s="144"/>
      <c r="C268" s="162" t="s">
        <v>750</v>
      </c>
      <c r="D268" s="162" t="s">
        <v>281</v>
      </c>
      <c r="E268" s="163" t="s">
        <v>1823</v>
      </c>
      <c r="F268" s="164" t="s">
        <v>1824</v>
      </c>
      <c r="G268" s="165" t="s">
        <v>303</v>
      </c>
      <c r="H268" s="166">
        <v>9</v>
      </c>
      <c r="I268" s="167">
        <v>2.52</v>
      </c>
      <c r="J268" s="167">
        <f t="shared" si="44"/>
        <v>22.68</v>
      </c>
      <c r="K268" s="168"/>
      <c r="L268" s="169"/>
      <c r="M268" s="170" t="s">
        <v>1</v>
      </c>
      <c r="N268" s="171" t="s">
        <v>42</v>
      </c>
      <c r="O268" s="154">
        <v>0</v>
      </c>
      <c r="P268" s="154">
        <f t="shared" si="45"/>
        <v>0</v>
      </c>
      <c r="Q268" s="154">
        <v>0</v>
      </c>
      <c r="R268" s="154">
        <f t="shared" si="46"/>
        <v>0</v>
      </c>
      <c r="S268" s="154">
        <v>0</v>
      </c>
      <c r="T268" s="155">
        <f t="shared" si="47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6" t="s">
        <v>1086</v>
      </c>
      <c r="AT268" s="156" t="s">
        <v>281</v>
      </c>
      <c r="AU268" s="156" t="s">
        <v>150</v>
      </c>
      <c r="AY268" s="14" t="s">
        <v>142</v>
      </c>
      <c r="BE268" s="157">
        <f t="shared" si="48"/>
        <v>0</v>
      </c>
      <c r="BF268" s="157">
        <f t="shared" si="49"/>
        <v>22.68</v>
      </c>
      <c r="BG268" s="157">
        <f t="shared" si="50"/>
        <v>0</v>
      </c>
      <c r="BH268" s="157">
        <f t="shared" si="51"/>
        <v>0</v>
      </c>
      <c r="BI268" s="157">
        <f t="shared" si="52"/>
        <v>0</v>
      </c>
      <c r="BJ268" s="14" t="s">
        <v>150</v>
      </c>
      <c r="BK268" s="157">
        <f t="shared" si="53"/>
        <v>22.68</v>
      </c>
      <c r="BL268" s="14" t="s">
        <v>383</v>
      </c>
      <c r="BM268" s="156" t="s">
        <v>945</v>
      </c>
    </row>
    <row r="269" spans="1:65" s="2" customFormat="1" ht="21.75" customHeight="1">
      <c r="A269" s="26"/>
      <c r="B269" s="144"/>
      <c r="C269" s="145" t="s">
        <v>449</v>
      </c>
      <c r="D269" s="145" t="s">
        <v>145</v>
      </c>
      <c r="E269" s="146" t="s">
        <v>1825</v>
      </c>
      <c r="F269" s="147" t="s">
        <v>1826</v>
      </c>
      <c r="G269" s="148" t="s">
        <v>303</v>
      </c>
      <c r="H269" s="149">
        <v>4</v>
      </c>
      <c r="I269" s="150">
        <v>2.79</v>
      </c>
      <c r="J269" s="150">
        <f t="shared" si="44"/>
        <v>11.16</v>
      </c>
      <c r="K269" s="151"/>
      <c r="L269" s="27"/>
      <c r="M269" s="152" t="s">
        <v>1</v>
      </c>
      <c r="N269" s="153" t="s">
        <v>42</v>
      </c>
      <c r="O269" s="154">
        <v>0</v>
      </c>
      <c r="P269" s="154">
        <f t="shared" si="45"/>
        <v>0</v>
      </c>
      <c r="Q269" s="154">
        <v>0</v>
      </c>
      <c r="R269" s="154">
        <f t="shared" si="46"/>
        <v>0</v>
      </c>
      <c r="S269" s="154">
        <v>0</v>
      </c>
      <c r="T269" s="155">
        <f t="shared" si="47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6" t="s">
        <v>383</v>
      </c>
      <c r="AT269" s="156" t="s">
        <v>145</v>
      </c>
      <c r="AU269" s="156" t="s">
        <v>150</v>
      </c>
      <c r="AY269" s="14" t="s">
        <v>142</v>
      </c>
      <c r="BE269" s="157">
        <f t="shared" si="48"/>
        <v>0</v>
      </c>
      <c r="BF269" s="157">
        <f t="shared" si="49"/>
        <v>11.16</v>
      </c>
      <c r="BG269" s="157">
        <f t="shared" si="50"/>
        <v>0</v>
      </c>
      <c r="BH269" s="157">
        <f t="shared" si="51"/>
        <v>0</v>
      </c>
      <c r="BI269" s="157">
        <f t="shared" si="52"/>
        <v>0</v>
      </c>
      <c r="BJ269" s="14" t="s">
        <v>150</v>
      </c>
      <c r="BK269" s="157">
        <f t="shared" si="53"/>
        <v>11.16</v>
      </c>
      <c r="BL269" s="14" t="s">
        <v>383</v>
      </c>
      <c r="BM269" s="156" t="s">
        <v>951</v>
      </c>
    </row>
    <row r="270" spans="1:65" s="2" customFormat="1" ht="16.5" customHeight="1">
      <c r="A270" s="26"/>
      <c r="B270" s="144"/>
      <c r="C270" s="162" t="s">
        <v>755</v>
      </c>
      <c r="D270" s="162" t="s">
        <v>281</v>
      </c>
      <c r="E270" s="163" t="s">
        <v>1827</v>
      </c>
      <c r="F270" s="164" t="s">
        <v>1828</v>
      </c>
      <c r="G270" s="165" t="s">
        <v>303</v>
      </c>
      <c r="H270" s="166">
        <v>4</v>
      </c>
      <c r="I270" s="167">
        <v>0.94</v>
      </c>
      <c r="J270" s="167">
        <f t="shared" si="44"/>
        <v>3.76</v>
      </c>
      <c r="K270" s="168"/>
      <c r="L270" s="169"/>
      <c r="M270" s="170" t="s">
        <v>1</v>
      </c>
      <c r="N270" s="171" t="s">
        <v>42</v>
      </c>
      <c r="O270" s="154">
        <v>0</v>
      </c>
      <c r="P270" s="154">
        <f t="shared" si="45"/>
        <v>0</v>
      </c>
      <c r="Q270" s="154">
        <v>0</v>
      </c>
      <c r="R270" s="154">
        <f t="shared" si="46"/>
        <v>0</v>
      </c>
      <c r="S270" s="154">
        <v>0</v>
      </c>
      <c r="T270" s="155">
        <f t="shared" si="47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6" t="s">
        <v>1086</v>
      </c>
      <c r="AT270" s="156" t="s">
        <v>281</v>
      </c>
      <c r="AU270" s="156" t="s">
        <v>150</v>
      </c>
      <c r="AY270" s="14" t="s">
        <v>142</v>
      </c>
      <c r="BE270" s="157">
        <f t="shared" si="48"/>
        <v>0</v>
      </c>
      <c r="BF270" s="157">
        <f t="shared" si="49"/>
        <v>3.76</v>
      </c>
      <c r="BG270" s="157">
        <f t="shared" si="50"/>
        <v>0</v>
      </c>
      <c r="BH270" s="157">
        <f t="shared" si="51"/>
        <v>0</v>
      </c>
      <c r="BI270" s="157">
        <f t="shared" si="52"/>
        <v>0</v>
      </c>
      <c r="BJ270" s="14" t="s">
        <v>150</v>
      </c>
      <c r="BK270" s="157">
        <f t="shared" si="53"/>
        <v>3.76</v>
      </c>
      <c r="BL270" s="14" t="s">
        <v>383</v>
      </c>
      <c r="BM270" s="156" t="s">
        <v>954</v>
      </c>
    </row>
    <row r="271" spans="1:65" s="2" customFormat="1" ht="16.5" customHeight="1">
      <c r="A271" s="26"/>
      <c r="B271" s="144"/>
      <c r="C271" s="145" t="s">
        <v>453</v>
      </c>
      <c r="D271" s="145" t="s">
        <v>145</v>
      </c>
      <c r="E271" s="146" t="s">
        <v>1829</v>
      </c>
      <c r="F271" s="147" t="s">
        <v>1830</v>
      </c>
      <c r="G271" s="148" t="s">
        <v>303</v>
      </c>
      <c r="H271" s="149">
        <v>54</v>
      </c>
      <c r="I271" s="150">
        <v>1.96</v>
      </c>
      <c r="J271" s="150">
        <f t="shared" si="44"/>
        <v>105.84</v>
      </c>
      <c r="K271" s="151"/>
      <c r="L271" s="27"/>
      <c r="M271" s="152" t="s">
        <v>1</v>
      </c>
      <c r="N271" s="153" t="s">
        <v>42</v>
      </c>
      <c r="O271" s="154">
        <v>0</v>
      </c>
      <c r="P271" s="154">
        <f t="shared" si="45"/>
        <v>0</v>
      </c>
      <c r="Q271" s="154">
        <v>0</v>
      </c>
      <c r="R271" s="154">
        <f t="shared" si="46"/>
        <v>0</v>
      </c>
      <c r="S271" s="154">
        <v>0</v>
      </c>
      <c r="T271" s="155">
        <f t="shared" si="47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6" t="s">
        <v>383</v>
      </c>
      <c r="AT271" s="156" t="s">
        <v>145</v>
      </c>
      <c r="AU271" s="156" t="s">
        <v>150</v>
      </c>
      <c r="AY271" s="14" t="s">
        <v>142</v>
      </c>
      <c r="BE271" s="157">
        <f t="shared" si="48"/>
        <v>0</v>
      </c>
      <c r="BF271" s="157">
        <f t="shared" si="49"/>
        <v>105.84</v>
      </c>
      <c r="BG271" s="157">
        <f t="shared" si="50"/>
        <v>0</v>
      </c>
      <c r="BH271" s="157">
        <f t="shared" si="51"/>
        <v>0</v>
      </c>
      <c r="BI271" s="157">
        <f t="shared" si="52"/>
        <v>0</v>
      </c>
      <c r="BJ271" s="14" t="s">
        <v>150</v>
      </c>
      <c r="BK271" s="157">
        <f t="shared" si="53"/>
        <v>105.84</v>
      </c>
      <c r="BL271" s="14" t="s">
        <v>383</v>
      </c>
      <c r="BM271" s="156" t="s">
        <v>958</v>
      </c>
    </row>
    <row r="272" spans="1:65" s="2" customFormat="1" ht="24.2" customHeight="1">
      <c r="A272" s="26"/>
      <c r="B272" s="144"/>
      <c r="C272" s="162" t="s">
        <v>760</v>
      </c>
      <c r="D272" s="162" t="s">
        <v>281</v>
      </c>
      <c r="E272" s="163" t="s">
        <v>1831</v>
      </c>
      <c r="F272" s="164" t="s">
        <v>1832</v>
      </c>
      <c r="G272" s="165" t="s">
        <v>303</v>
      </c>
      <c r="H272" s="166">
        <v>54</v>
      </c>
      <c r="I272" s="167">
        <v>0.64</v>
      </c>
      <c r="J272" s="167">
        <f t="shared" si="44"/>
        <v>34.56</v>
      </c>
      <c r="K272" s="168"/>
      <c r="L272" s="169"/>
      <c r="M272" s="170" t="s">
        <v>1</v>
      </c>
      <c r="N272" s="171" t="s">
        <v>42</v>
      </c>
      <c r="O272" s="154">
        <v>0</v>
      </c>
      <c r="P272" s="154">
        <f t="shared" si="45"/>
        <v>0</v>
      </c>
      <c r="Q272" s="154">
        <v>0</v>
      </c>
      <c r="R272" s="154">
        <f t="shared" si="46"/>
        <v>0</v>
      </c>
      <c r="S272" s="154">
        <v>0</v>
      </c>
      <c r="T272" s="155">
        <f t="shared" si="47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6" t="s">
        <v>1086</v>
      </c>
      <c r="AT272" s="156" t="s">
        <v>281</v>
      </c>
      <c r="AU272" s="156" t="s">
        <v>150</v>
      </c>
      <c r="AY272" s="14" t="s">
        <v>142</v>
      </c>
      <c r="BE272" s="157">
        <f t="shared" si="48"/>
        <v>0</v>
      </c>
      <c r="BF272" s="157">
        <f t="shared" si="49"/>
        <v>34.56</v>
      </c>
      <c r="BG272" s="157">
        <f t="shared" si="50"/>
        <v>0</v>
      </c>
      <c r="BH272" s="157">
        <f t="shared" si="51"/>
        <v>0</v>
      </c>
      <c r="BI272" s="157">
        <f t="shared" si="52"/>
        <v>0</v>
      </c>
      <c r="BJ272" s="14" t="s">
        <v>150</v>
      </c>
      <c r="BK272" s="157">
        <f t="shared" si="53"/>
        <v>34.56</v>
      </c>
      <c r="BL272" s="14" t="s">
        <v>383</v>
      </c>
      <c r="BM272" s="156" t="s">
        <v>963</v>
      </c>
    </row>
    <row r="273" spans="1:65" s="2" customFormat="1" ht="16.5" customHeight="1">
      <c r="A273" s="26"/>
      <c r="B273" s="144"/>
      <c r="C273" s="145" t="s">
        <v>477</v>
      </c>
      <c r="D273" s="145" t="s">
        <v>145</v>
      </c>
      <c r="E273" s="146" t="s">
        <v>1833</v>
      </c>
      <c r="F273" s="147" t="s">
        <v>1834</v>
      </c>
      <c r="G273" s="148" t="s">
        <v>303</v>
      </c>
      <c r="H273" s="149">
        <v>8</v>
      </c>
      <c r="I273" s="150">
        <v>2.79</v>
      </c>
      <c r="J273" s="150">
        <f t="shared" si="44"/>
        <v>22.32</v>
      </c>
      <c r="K273" s="151"/>
      <c r="L273" s="27"/>
      <c r="M273" s="152" t="s">
        <v>1</v>
      </c>
      <c r="N273" s="153" t="s">
        <v>42</v>
      </c>
      <c r="O273" s="154">
        <v>0</v>
      </c>
      <c r="P273" s="154">
        <f t="shared" si="45"/>
        <v>0</v>
      </c>
      <c r="Q273" s="154">
        <v>0</v>
      </c>
      <c r="R273" s="154">
        <f t="shared" si="46"/>
        <v>0</v>
      </c>
      <c r="S273" s="154">
        <v>0</v>
      </c>
      <c r="T273" s="155">
        <f t="shared" si="47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6" t="s">
        <v>383</v>
      </c>
      <c r="AT273" s="156" t="s">
        <v>145</v>
      </c>
      <c r="AU273" s="156" t="s">
        <v>150</v>
      </c>
      <c r="AY273" s="14" t="s">
        <v>142</v>
      </c>
      <c r="BE273" s="157">
        <f t="shared" si="48"/>
        <v>0</v>
      </c>
      <c r="BF273" s="157">
        <f t="shared" si="49"/>
        <v>22.32</v>
      </c>
      <c r="BG273" s="157">
        <f t="shared" si="50"/>
        <v>0</v>
      </c>
      <c r="BH273" s="157">
        <f t="shared" si="51"/>
        <v>0</v>
      </c>
      <c r="BI273" s="157">
        <f t="shared" si="52"/>
        <v>0</v>
      </c>
      <c r="BJ273" s="14" t="s">
        <v>150</v>
      </c>
      <c r="BK273" s="157">
        <f t="shared" si="53"/>
        <v>22.32</v>
      </c>
      <c r="BL273" s="14" t="s">
        <v>383</v>
      </c>
      <c r="BM273" s="156" t="s">
        <v>968</v>
      </c>
    </row>
    <row r="274" spans="1:65" s="2" customFormat="1" ht="16.5" customHeight="1">
      <c r="A274" s="26"/>
      <c r="B274" s="144"/>
      <c r="C274" s="162" t="s">
        <v>767</v>
      </c>
      <c r="D274" s="162" t="s">
        <v>281</v>
      </c>
      <c r="E274" s="163" t="s">
        <v>1835</v>
      </c>
      <c r="F274" s="164" t="s">
        <v>1836</v>
      </c>
      <c r="G274" s="165" t="s">
        <v>303</v>
      </c>
      <c r="H274" s="166">
        <v>8</v>
      </c>
      <c r="I274" s="167">
        <v>1.58</v>
      </c>
      <c r="J274" s="167">
        <f t="shared" si="44"/>
        <v>12.64</v>
      </c>
      <c r="K274" s="168"/>
      <c r="L274" s="169"/>
      <c r="M274" s="170" t="s">
        <v>1</v>
      </c>
      <c r="N274" s="171" t="s">
        <v>42</v>
      </c>
      <c r="O274" s="154">
        <v>0</v>
      </c>
      <c r="P274" s="154">
        <f t="shared" si="45"/>
        <v>0</v>
      </c>
      <c r="Q274" s="154">
        <v>0</v>
      </c>
      <c r="R274" s="154">
        <f t="shared" si="46"/>
        <v>0</v>
      </c>
      <c r="S274" s="154">
        <v>0</v>
      </c>
      <c r="T274" s="155">
        <f t="shared" si="47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56" t="s">
        <v>1086</v>
      </c>
      <c r="AT274" s="156" t="s">
        <v>281</v>
      </c>
      <c r="AU274" s="156" t="s">
        <v>150</v>
      </c>
      <c r="AY274" s="14" t="s">
        <v>142</v>
      </c>
      <c r="BE274" s="157">
        <f t="shared" si="48"/>
        <v>0</v>
      </c>
      <c r="BF274" s="157">
        <f t="shared" si="49"/>
        <v>12.64</v>
      </c>
      <c r="BG274" s="157">
        <f t="shared" si="50"/>
        <v>0</v>
      </c>
      <c r="BH274" s="157">
        <f t="shared" si="51"/>
        <v>0</v>
      </c>
      <c r="BI274" s="157">
        <f t="shared" si="52"/>
        <v>0</v>
      </c>
      <c r="BJ274" s="14" t="s">
        <v>150</v>
      </c>
      <c r="BK274" s="157">
        <f t="shared" si="53"/>
        <v>12.64</v>
      </c>
      <c r="BL274" s="14" t="s">
        <v>383</v>
      </c>
      <c r="BM274" s="156" t="s">
        <v>975</v>
      </c>
    </row>
    <row r="275" spans="1:65" s="2" customFormat="1" ht="16.5" customHeight="1">
      <c r="A275" s="26"/>
      <c r="B275" s="144"/>
      <c r="C275" s="145" t="s">
        <v>653</v>
      </c>
      <c r="D275" s="145" t="s">
        <v>145</v>
      </c>
      <c r="E275" s="146" t="s">
        <v>1837</v>
      </c>
      <c r="F275" s="147" t="s">
        <v>1838</v>
      </c>
      <c r="G275" s="148" t="s">
        <v>303</v>
      </c>
      <c r="H275" s="149">
        <v>8</v>
      </c>
      <c r="I275" s="150">
        <v>2.79</v>
      </c>
      <c r="J275" s="150">
        <f t="shared" si="44"/>
        <v>22.32</v>
      </c>
      <c r="K275" s="151"/>
      <c r="L275" s="27"/>
      <c r="M275" s="152" t="s">
        <v>1</v>
      </c>
      <c r="N275" s="153" t="s">
        <v>42</v>
      </c>
      <c r="O275" s="154">
        <v>0</v>
      </c>
      <c r="P275" s="154">
        <f t="shared" si="45"/>
        <v>0</v>
      </c>
      <c r="Q275" s="154">
        <v>0</v>
      </c>
      <c r="R275" s="154">
        <f t="shared" si="46"/>
        <v>0</v>
      </c>
      <c r="S275" s="154">
        <v>0</v>
      </c>
      <c r="T275" s="155">
        <f t="shared" si="47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6" t="s">
        <v>383</v>
      </c>
      <c r="AT275" s="156" t="s">
        <v>145</v>
      </c>
      <c r="AU275" s="156" t="s">
        <v>150</v>
      </c>
      <c r="AY275" s="14" t="s">
        <v>142</v>
      </c>
      <c r="BE275" s="157">
        <f t="shared" si="48"/>
        <v>0</v>
      </c>
      <c r="BF275" s="157">
        <f t="shared" si="49"/>
        <v>22.32</v>
      </c>
      <c r="BG275" s="157">
        <f t="shared" si="50"/>
        <v>0</v>
      </c>
      <c r="BH275" s="157">
        <f t="shared" si="51"/>
        <v>0</v>
      </c>
      <c r="BI275" s="157">
        <f t="shared" si="52"/>
        <v>0</v>
      </c>
      <c r="BJ275" s="14" t="s">
        <v>150</v>
      </c>
      <c r="BK275" s="157">
        <f t="shared" si="53"/>
        <v>22.32</v>
      </c>
      <c r="BL275" s="14" t="s">
        <v>383</v>
      </c>
      <c r="BM275" s="156" t="s">
        <v>979</v>
      </c>
    </row>
    <row r="276" spans="1:65" s="2" customFormat="1" ht="16.5" customHeight="1">
      <c r="A276" s="26"/>
      <c r="B276" s="144"/>
      <c r="C276" s="162" t="s">
        <v>914</v>
      </c>
      <c r="D276" s="162" t="s">
        <v>281</v>
      </c>
      <c r="E276" s="163" t="s">
        <v>1839</v>
      </c>
      <c r="F276" s="164" t="s">
        <v>1840</v>
      </c>
      <c r="G276" s="165" t="s">
        <v>303</v>
      </c>
      <c r="H276" s="166">
        <v>8</v>
      </c>
      <c r="I276" s="167">
        <v>1.33</v>
      </c>
      <c r="J276" s="167">
        <f t="shared" si="44"/>
        <v>10.64</v>
      </c>
      <c r="K276" s="168"/>
      <c r="L276" s="169"/>
      <c r="M276" s="170" t="s">
        <v>1</v>
      </c>
      <c r="N276" s="171" t="s">
        <v>42</v>
      </c>
      <c r="O276" s="154">
        <v>0</v>
      </c>
      <c r="P276" s="154">
        <f t="shared" si="45"/>
        <v>0</v>
      </c>
      <c r="Q276" s="154">
        <v>0</v>
      </c>
      <c r="R276" s="154">
        <f t="shared" si="46"/>
        <v>0</v>
      </c>
      <c r="S276" s="154">
        <v>0</v>
      </c>
      <c r="T276" s="155">
        <f t="shared" si="47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6" t="s">
        <v>1086</v>
      </c>
      <c r="AT276" s="156" t="s">
        <v>281</v>
      </c>
      <c r="AU276" s="156" t="s">
        <v>150</v>
      </c>
      <c r="AY276" s="14" t="s">
        <v>142</v>
      </c>
      <c r="BE276" s="157">
        <f t="shared" si="48"/>
        <v>0</v>
      </c>
      <c r="BF276" s="157">
        <f t="shared" si="49"/>
        <v>10.64</v>
      </c>
      <c r="BG276" s="157">
        <f t="shared" si="50"/>
        <v>0</v>
      </c>
      <c r="BH276" s="157">
        <f t="shared" si="51"/>
        <v>0</v>
      </c>
      <c r="BI276" s="157">
        <f t="shared" si="52"/>
        <v>0</v>
      </c>
      <c r="BJ276" s="14" t="s">
        <v>150</v>
      </c>
      <c r="BK276" s="157">
        <f t="shared" si="53"/>
        <v>10.64</v>
      </c>
      <c r="BL276" s="14" t="s">
        <v>383</v>
      </c>
      <c r="BM276" s="156" t="s">
        <v>1512</v>
      </c>
    </row>
    <row r="277" spans="1:65" s="2" customFormat="1" ht="16.5" customHeight="1">
      <c r="A277" s="26"/>
      <c r="B277" s="144"/>
      <c r="C277" s="145" t="s">
        <v>481</v>
      </c>
      <c r="D277" s="145" t="s">
        <v>145</v>
      </c>
      <c r="E277" s="146" t="s">
        <v>1841</v>
      </c>
      <c r="F277" s="147" t="s">
        <v>1842</v>
      </c>
      <c r="G277" s="148" t="s">
        <v>303</v>
      </c>
      <c r="H277" s="149">
        <v>14</v>
      </c>
      <c r="I277" s="150">
        <v>2.79</v>
      </c>
      <c r="J277" s="150">
        <f t="shared" si="44"/>
        <v>39.06</v>
      </c>
      <c r="K277" s="151"/>
      <c r="L277" s="27"/>
      <c r="M277" s="152" t="s">
        <v>1</v>
      </c>
      <c r="N277" s="153" t="s">
        <v>42</v>
      </c>
      <c r="O277" s="154">
        <v>0</v>
      </c>
      <c r="P277" s="154">
        <f t="shared" si="45"/>
        <v>0</v>
      </c>
      <c r="Q277" s="154">
        <v>0</v>
      </c>
      <c r="R277" s="154">
        <f t="shared" si="46"/>
        <v>0</v>
      </c>
      <c r="S277" s="154">
        <v>0</v>
      </c>
      <c r="T277" s="155">
        <f t="shared" si="47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6" t="s">
        <v>383</v>
      </c>
      <c r="AT277" s="156" t="s">
        <v>145</v>
      </c>
      <c r="AU277" s="156" t="s">
        <v>150</v>
      </c>
      <c r="AY277" s="14" t="s">
        <v>142</v>
      </c>
      <c r="BE277" s="157">
        <f t="shared" si="48"/>
        <v>0</v>
      </c>
      <c r="BF277" s="157">
        <f t="shared" si="49"/>
        <v>39.06</v>
      </c>
      <c r="BG277" s="157">
        <f t="shared" si="50"/>
        <v>0</v>
      </c>
      <c r="BH277" s="157">
        <f t="shared" si="51"/>
        <v>0</v>
      </c>
      <c r="BI277" s="157">
        <f t="shared" si="52"/>
        <v>0</v>
      </c>
      <c r="BJ277" s="14" t="s">
        <v>150</v>
      </c>
      <c r="BK277" s="157">
        <f t="shared" si="53"/>
        <v>39.06</v>
      </c>
      <c r="BL277" s="14" t="s">
        <v>383</v>
      </c>
      <c r="BM277" s="156" t="s">
        <v>1515</v>
      </c>
    </row>
    <row r="278" spans="1:65" s="2" customFormat="1" ht="24.2" customHeight="1">
      <c r="A278" s="26"/>
      <c r="B278" s="144"/>
      <c r="C278" s="162" t="s">
        <v>774</v>
      </c>
      <c r="D278" s="162" t="s">
        <v>281</v>
      </c>
      <c r="E278" s="163" t="s">
        <v>1843</v>
      </c>
      <c r="F278" s="164" t="s">
        <v>1844</v>
      </c>
      <c r="G278" s="165" t="s">
        <v>303</v>
      </c>
      <c r="H278" s="166">
        <v>14</v>
      </c>
      <c r="I278" s="167">
        <v>1</v>
      </c>
      <c r="J278" s="167">
        <f t="shared" si="44"/>
        <v>14</v>
      </c>
      <c r="K278" s="168"/>
      <c r="L278" s="169"/>
      <c r="M278" s="170" t="s">
        <v>1</v>
      </c>
      <c r="N278" s="171" t="s">
        <v>42</v>
      </c>
      <c r="O278" s="154">
        <v>0</v>
      </c>
      <c r="P278" s="154">
        <f t="shared" si="45"/>
        <v>0</v>
      </c>
      <c r="Q278" s="154">
        <v>0</v>
      </c>
      <c r="R278" s="154">
        <f t="shared" si="46"/>
        <v>0</v>
      </c>
      <c r="S278" s="154">
        <v>0</v>
      </c>
      <c r="T278" s="155">
        <f t="shared" si="47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6" t="s">
        <v>1086</v>
      </c>
      <c r="AT278" s="156" t="s">
        <v>281</v>
      </c>
      <c r="AU278" s="156" t="s">
        <v>150</v>
      </c>
      <c r="AY278" s="14" t="s">
        <v>142</v>
      </c>
      <c r="BE278" s="157">
        <f t="shared" si="48"/>
        <v>0</v>
      </c>
      <c r="BF278" s="157">
        <f t="shared" si="49"/>
        <v>14</v>
      </c>
      <c r="BG278" s="157">
        <f t="shared" si="50"/>
        <v>0</v>
      </c>
      <c r="BH278" s="157">
        <f t="shared" si="51"/>
        <v>0</v>
      </c>
      <c r="BI278" s="157">
        <f t="shared" si="52"/>
        <v>0</v>
      </c>
      <c r="BJ278" s="14" t="s">
        <v>150</v>
      </c>
      <c r="BK278" s="157">
        <f t="shared" si="53"/>
        <v>14</v>
      </c>
      <c r="BL278" s="14" t="s">
        <v>383</v>
      </c>
      <c r="BM278" s="156" t="s">
        <v>1518</v>
      </c>
    </row>
    <row r="279" spans="1:65" s="2" customFormat="1" ht="16.5" customHeight="1">
      <c r="A279" s="26"/>
      <c r="B279" s="144"/>
      <c r="C279" s="145" t="s">
        <v>484</v>
      </c>
      <c r="D279" s="145" t="s">
        <v>145</v>
      </c>
      <c r="E279" s="146" t="s">
        <v>1157</v>
      </c>
      <c r="F279" s="147" t="s">
        <v>1158</v>
      </c>
      <c r="G279" s="148" t="s">
        <v>303</v>
      </c>
      <c r="H279" s="149">
        <v>18</v>
      </c>
      <c r="I279" s="150">
        <v>2.79</v>
      </c>
      <c r="J279" s="150">
        <f t="shared" si="44"/>
        <v>50.22</v>
      </c>
      <c r="K279" s="151"/>
      <c r="L279" s="27"/>
      <c r="M279" s="152" t="s">
        <v>1</v>
      </c>
      <c r="N279" s="153" t="s">
        <v>42</v>
      </c>
      <c r="O279" s="154">
        <v>0</v>
      </c>
      <c r="P279" s="154">
        <f t="shared" si="45"/>
        <v>0</v>
      </c>
      <c r="Q279" s="154">
        <v>0</v>
      </c>
      <c r="R279" s="154">
        <f t="shared" si="46"/>
        <v>0</v>
      </c>
      <c r="S279" s="154">
        <v>0</v>
      </c>
      <c r="T279" s="155">
        <f t="shared" si="47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6" t="s">
        <v>383</v>
      </c>
      <c r="AT279" s="156" t="s">
        <v>145</v>
      </c>
      <c r="AU279" s="156" t="s">
        <v>150</v>
      </c>
      <c r="AY279" s="14" t="s">
        <v>142</v>
      </c>
      <c r="BE279" s="157">
        <f t="shared" si="48"/>
        <v>0</v>
      </c>
      <c r="BF279" s="157">
        <f t="shared" si="49"/>
        <v>50.22</v>
      </c>
      <c r="BG279" s="157">
        <f t="shared" si="50"/>
        <v>0</v>
      </c>
      <c r="BH279" s="157">
        <f t="shared" si="51"/>
        <v>0</v>
      </c>
      <c r="BI279" s="157">
        <f t="shared" si="52"/>
        <v>0</v>
      </c>
      <c r="BJ279" s="14" t="s">
        <v>150</v>
      </c>
      <c r="BK279" s="157">
        <f t="shared" si="53"/>
        <v>50.22</v>
      </c>
      <c r="BL279" s="14" t="s">
        <v>383</v>
      </c>
      <c r="BM279" s="156" t="s">
        <v>1086</v>
      </c>
    </row>
    <row r="280" spans="1:65" s="2" customFormat="1" ht="16.5" customHeight="1">
      <c r="A280" s="26"/>
      <c r="B280" s="144"/>
      <c r="C280" s="162" t="s">
        <v>782</v>
      </c>
      <c r="D280" s="162" t="s">
        <v>281</v>
      </c>
      <c r="E280" s="163" t="s">
        <v>1845</v>
      </c>
      <c r="F280" s="164" t="s">
        <v>1846</v>
      </c>
      <c r="G280" s="165" t="s">
        <v>303</v>
      </c>
      <c r="H280" s="166">
        <v>18</v>
      </c>
      <c r="I280" s="167">
        <v>1.02</v>
      </c>
      <c r="J280" s="167">
        <f t="shared" si="44"/>
        <v>18.36</v>
      </c>
      <c r="K280" s="168"/>
      <c r="L280" s="169"/>
      <c r="M280" s="170" t="s">
        <v>1</v>
      </c>
      <c r="N280" s="171" t="s">
        <v>42</v>
      </c>
      <c r="O280" s="154">
        <v>0</v>
      </c>
      <c r="P280" s="154">
        <f t="shared" si="45"/>
        <v>0</v>
      </c>
      <c r="Q280" s="154">
        <v>0</v>
      </c>
      <c r="R280" s="154">
        <f t="shared" si="46"/>
        <v>0</v>
      </c>
      <c r="S280" s="154">
        <v>0</v>
      </c>
      <c r="T280" s="155">
        <f t="shared" si="47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56" t="s">
        <v>1086</v>
      </c>
      <c r="AT280" s="156" t="s">
        <v>281</v>
      </c>
      <c r="AU280" s="156" t="s">
        <v>150</v>
      </c>
      <c r="AY280" s="14" t="s">
        <v>142</v>
      </c>
      <c r="BE280" s="157">
        <f t="shared" si="48"/>
        <v>0</v>
      </c>
      <c r="BF280" s="157">
        <f t="shared" si="49"/>
        <v>18.36</v>
      </c>
      <c r="BG280" s="157">
        <f t="shared" si="50"/>
        <v>0</v>
      </c>
      <c r="BH280" s="157">
        <f t="shared" si="51"/>
        <v>0</v>
      </c>
      <c r="BI280" s="157">
        <f t="shared" si="52"/>
        <v>0</v>
      </c>
      <c r="BJ280" s="14" t="s">
        <v>150</v>
      </c>
      <c r="BK280" s="157">
        <f t="shared" si="53"/>
        <v>18.36</v>
      </c>
      <c r="BL280" s="14" t="s">
        <v>383</v>
      </c>
      <c r="BM280" s="156" t="s">
        <v>1523</v>
      </c>
    </row>
    <row r="281" spans="1:65" s="2" customFormat="1" ht="16.5" customHeight="1">
      <c r="A281" s="26"/>
      <c r="B281" s="144"/>
      <c r="C281" s="145" t="s">
        <v>644</v>
      </c>
      <c r="D281" s="145" t="s">
        <v>145</v>
      </c>
      <c r="E281" s="146" t="s">
        <v>1847</v>
      </c>
      <c r="F281" s="147" t="s">
        <v>1848</v>
      </c>
      <c r="G281" s="148" t="s">
        <v>217</v>
      </c>
      <c r="H281" s="149">
        <v>24</v>
      </c>
      <c r="I281" s="150">
        <v>15.91</v>
      </c>
      <c r="J281" s="150">
        <f t="shared" si="44"/>
        <v>381.84</v>
      </c>
      <c r="K281" s="151"/>
      <c r="L281" s="27"/>
      <c r="M281" s="152" t="s">
        <v>1</v>
      </c>
      <c r="N281" s="153" t="s">
        <v>42</v>
      </c>
      <c r="O281" s="154">
        <v>0</v>
      </c>
      <c r="P281" s="154">
        <f t="shared" si="45"/>
        <v>0</v>
      </c>
      <c r="Q281" s="154">
        <v>0</v>
      </c>
      <c r="R281" s="154">
        <f t="shared" si="46"/>
        <v>0</v>
      </c>
      <c r="S281" s="154">
        <v>0</v>
      </c>
      <c r="T281" s="155">
        <f t="shared" si="47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6" t="s">
        <v>383</v>
      </c>
      <c r="AT281" s="156" t="s">
        <v>145</v>
      </c>
      <c r="AU281" s="156" t="s">
        <v>150</v>
      </c>
      <c r="AY281" s="14" t="s">
        <v>142</v>
      </c>
      <c r="BE281" s="157">
        <f t="shared" si="48"/>
        <v>0</v>
      </c>
      <c r="BF281" s="157">
        <f t="shared" si="49"/>
        <v>381.84</v>
      </c>
      <c r="BG281" s="157">
        <f t="shared" si="50"/>
        <v>0</v>
      </c>
      <c r="BH281" s="157">
        <f t="shared" si="51"/>
        <v>0</v>
      </c>
      <c r="BI281" s="157">
        <f t="shared" si="52"/>
        <v>0</v>
      </c>
      <c r="BJ281" s="14" t="s">
        <v>150</v>
      </c>
      <c r="BK281" s="157">
        <f t="shared" si="53"/>
        <v>381.84</v>
      </c>
      <c r="BL281" s="14" t="s">
        <v>383</v>
      </c>
      <c r="BM281" s="156" t="s">
        <v>1526</v>
      </c>
    </row>
    <row r="282" spans="1:65" s="2" customFormat="1" ht="16.5" customHeight="1">
      <c r="A282" s="26"/>
      <c r="B282" s="144"/>
      <c r="C282" s="162" t="s">
        <v>780</v>
      </c>
      <c r="D282" s="162" t="s">
        <v>281</v>
      </c>
      <c r="E282" s="163" t="s">
        <v>1849</v>
      </c>
      <c r="F282" s="164" t="s">
        <v>1850</v>
      </c>
      <c r="G282" s="165" t="s">
        <v>303</v>
      </c>
      <c r="H282" s="166">
        <v>24</v>
      </c>
      <c r="I282" s="167">
        <v>17.670000000000002</v>
      </c>
      <c r="J282" s="167">
        <f t="shared" si="44"/>
        <v>424.08</v>
      </c>
      <c r="K282" s="168"/>
      <c r="L282" s="169"/>
      <c r="M282" s="170" t="s">
        <v>1</v>
      </c>
      <c r="N282" s="171" t="s">
        <v>42</v>
      </c>
      <c r="O282" s="154">
        <v>0</v>
      </c>
      <c r="P282" s="154">
        <f t="shared" si="45"/>
        <v>0</v>
      </c>
      <c r="Q282" s="154">
        <v>0</v>
      </c>
      <c r="R282" s="154">
        <f t="shared" si="46"/>
        <v>0</v>
      </c>
      <c r="S282" s="154">
        <v>0</v>
      </c>
      <c r="T282" s="155">
        <f t="shared" si="47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6" t="s">
        <v>1086</v>
      </c>
      <c r="AT282" s="156" t="s">
        <v>281</v>
      </c>
      <c r="AU282" s="156" t="s">
        <v>150</v>
      </c>
      <c r="AY282" s="14" t="s">
        <v>142</v>
      </c>
      <c r="BE282" s="157">
        <f t="shared" si="48"/>
        <v>0</v>
      </c>
      <c r="BF282" s="157">
        <f t="shared" si="49"/>
        <v>424.08</v>
      </c>
      <c r="BG282" s="157">
        <f t="shared" si="50"/>
        <v>0</v>
      </c>
      <c r="BH282" s="157">
        <f t="shared" si="51"/>
        <v>0</v>
      </c>
      <c r="BI282" s="157">
        <f t="shared" si="52"/>
        <v>0</v>
      </c>
      <c r="BJ282" s="14" t="s">
        <v>150</v>
      </c>
      <c r="BK282" s="157">
        <f t="shared" si="53"/>
        <v>424.08</v>
      </c>
      <c r="BL282" s="14" t="s">
        <v>383</v>
      </c>
      <c r="BM282" s="156" t="s">
        <v>1529</v>
      </c>
    </row>
    <row r="283" spans="1:65" s="2" customFormat="1" ht="24.2" customHeight="1">
      <c r="A283" s="26"/>
      <c r="B283" s="144"/>
      <c r="C283" s="145" t="s">
        <v>657</v>
      </c>
      <c r="D283" s="145" t="s">
        <v>145</v>
      </c>
      <c r="E283" s="146" t="s">
        <v>1851</v>
      </c>
      <c r="F283" s="147" t="s">
        <v>1852</v>
      </c>
      <c r="G283" s="148" t="s">
        <v>303</v>
      </c>
      <c r="H283" s="149">
        <v>128</v>
      </c>
      <c r="I283" s="150">
        <v>1</v>
      </c>
      <c r="J283" s="150">
        <f t="shared" si="44"/>
        <v>128</v>
      </c>
      <c r="K283" s="151"/>
      <c r="L283" s="27"/>
      <c r="M283" s="152" t="s">
        <v>1</v>
      </c>
      <c r="N283" s="153" t="s">
        <v>42</v>
      </c>
      <c r="O283" s="154">
        <v>0</v>
      </c>
      <c r="P283" s="154">
        <f t="shared" si="45"/>
        <v>0</v>
      </c>
      <c r="Q283" s="154">
        <v>0</v>
      </c>
      <c r="R283" s="154">
        <f t="shared" si="46"/>
        <v>0</v>
      </c>
      <c r="S283" s="154">
        <v>0</v>
      </c>
      <c r="T283" s="155">
        <f t="shared" si="47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6" t="s">
        <v>383</v>
      </c>
      <c r="AT283" s="156" t="s">
        <v>145</v>
      </c>
      <c r="AU283" s="156" t="s">
        <v>150</v>
      </c>
      <c r="AY283" s="14" t="s">
        <v>142</v>
      </c>
      <c r="BE283" s="157">
        <f t="shared" si="48"/>
        <v>0</v>
      </c>
      <c r="BF283" s="157">
        <f t="shared" si="49"/>
        <v>128</v>
      </c>
      <c r="BG283" s="157">
        <f t="shared" si="50"/>
        <v>0</v>
      </c>
      <c r="BH283" s="157">
        <f t="shared" si="51"/>
        <v>0</v>
      </c>
      <c r="BI283" s="157">
        <f t="shared" si="52"/>
        <v>0</v>
      </c>
      <c r="BJ283" s="14" t="s">
        <v>150</v>
      </c>
      <c r="BK283" s="157">
        <f t="shared" si="53"/>
        <v>128</v>
      </c>
      <c r="BL283" s="14" t="s">
        <v>383</v>
      </c>
      <c r="BM283" s="156" t="s">
        <v>1532</v>
      </c>
    </row>
    <row r="284" spans="1:65" s="2" customFormat="1" ht="21.75" customHeight="1">
      <c r="A284" s="26"/>
      <c r="B284" s="144"/>
      <c r="C284" s="162" t="s">
        <v>834</v>
      </c>
      <c r="D284" s="162" t="s">
        <v>281</v>
      </c>
      <c r="E284" s="163" t="s">
        <v>1853</v>
      </c>
      <c r="F284" s="164" t="s">
        <v>1854</v>
      </c>
      <c r="G284" s="165" t="s">
        <v>303</v>
      </c>
      <c r="H284" s="166">
        <v>32</v>
      </c>
      <c r="I284" s="167">
        <v>1.28</v>
      </c>
      <c r="J284" s="167">
        <f t="shared" si="44"/>
        <v>40.96</v>
      </c>
      <c r="K284" s="168"/>
      <c r="L284" s="169"/>
      <c r="M284" s="170" t="s">
        <v>1</v>
      </c>
      <c r="N284" s="171" t="s">
        <v>42</v>
      </c>
      <c r="O284" s="154">
        <v>0</v>
      </c>
      <c r="P284" s="154">
        <f t="shared" si="45"/>
        <v>0</v>
      </c>
      <c r="Q284" s="154">
        <v>0</v>
      </c>
      <c r="R284" s="154">
        <f t="shared" si="46"/>
        <v>0</v>
      </c>
      <c r="S284" s="154">
        <v>0</v>
      </c>
      <c r="T284" s="155">
        <f t="shared" si="47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6" t="s">
        <v>1086</v>
      </c>
      <c r="AT284" s="156" t="s">
        <v>281</v>
      </c>
      <c r="AU284" s="156" t="s">
        <v>150</v>
      </c>
      <c r="AY284" s="14" t="s">
        <v>142</v>
      </c>
      <c r="BE284" s="157">
        <f t="shared" si="48"/>
        <v>0</v>
      </c>
      <c r="BF284" s="157">
        <f t="shared" si="49"/>
        <v>40.96</v>
      </c>
      <c r="BG284" s="157">
        <f t="shared" si="50"/>
        <v>0</v>
      </c>
      <c r="BH284" s="157">
        <f t="shared" si="51"/>
        <v>0</v>
      </c>
      <c r="BI284" s="157">
        <f t="shared" si="52"/>
        <v>0</v>
      </c>
      <c r="BJ284" s="14" t="s">
        <v>150</v>
      </c>
      <c r="BK284" s="157">
        <f t="shared" si="53"/>
        <v>40.96</v>
      </c>
      <c r="BL284" s="14" t="s">
        <v>383</v>
      </c>
      <c r="BM284" s="156" t="s">
        <v>1535</v>
      </c>
    </row>
    <row r="285" spans="1:65" s="2" customFormat="1" ht="24.2" customHeight="1">
      <c r="A285" s="26"/>
      <c r="B285" s="144"/>
      <c r="C285" s="162" t="s">
        <v>658</v>
      </c>
      <c r="D285" s="162" t="s">
        <v>281</v>
      </c>
      <c r="E285" s="163" t="s">
        <v>1855</v>
      </c>
      <c r="F285" s="164" t="s">
        <v>1856</v>
      </c>
      <c r="G285" s="165" t="s">
        <v>303</v>
      </c>
      <c r="H285" s="166">
        <v>96</v>
      </c>
      <c r="I285" s="167">
        <v>0.14000000000000001</v>
      </c>
      <c r="J285" s="167">
        <f t="shared" si="44"/>
        <v>13.44</v>
      </c>
      <c r="K285" s="168"/>
      <c r="L285" s="169"/>
      <c r="M285" s="170" t="s">
        <v>1</v>
      </c>
      <c r="N285" s="171" t="s">
        <v>42</v>
      </c>
      <c r="O285" s="154">
        <v>0</v>
      </c>
      <c r="P285" s="154">
        <f t="shared" si="45"/>
        <v>0</v>
      </c>
      <c r="Q285" s="154">
        <v>0</v>
      </c>
      <c r="R285" s="154">
        <f t="shared" si="46"/>
        <v>0</v>
      </c>
      <c r="S285" s="154">
        <v>0</v>
      </c>
      <c r="T285" s="155">
        <f t="shared" si="47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6" t="s">
        <v>1086</v>
      </c>
      <c r="AT285" s="156" t="s">
        <v>281</v>
      </c>
      <c r="AU285" s="156" t="s">
        <v>150</v>
      </c>
      <c r="AY285" s="14" t="s">
        <v>142</v>
      </c>
      <c r="BE285" s="157">
        <f t="shared" si="48"/>
        <v>0</v>
      </c>
      <c r="BF285" s="157">
        <f t="shared" si="49"/>
        <v>13.44</v>
      </c>
      <c r="BG285" s="157">
        <f t="shared" si="50"/>
        <v>0</v>
      </c>
      <c r="BH285" s="157">
        <f t="shared" si="51"/>
        <v>0</v>
      </c>
      <c r="BI285" s="157">
        <f t="shared" si="52"/>
        <v>0</v>
      </c>
      <c r="BJ285" s="14" t="s">
        <v>150</v>
      </c>
      <c r="BK285" s="157">
        <f t="shared" si="53"/>
        <v>13.44</v>
      </c>
      <c r="BL285" s="14" t="s">
        <v>383</v>
      </c>
      <c r="BM285" s="156" t="s">
        <v>1538</v>
      </c>
    </row>
    <row r="286" spans="1:65" s="2" customFormat="1" ht="24.2" customHeight="1">
      <c r="A286" s="26"/>
      <c r="B286" s="144"/>
      <c r="C286" s="145" t="s">
        <v>395</v>
      </c>
      <c r="D286" s="145" t="s">
        <v>145</v>
      </c>
      <c r="E286" s="146" t="s">
        <v>1857</v>
      </c>
      <c r="F286" s="147" t="s">
        <v>1858</v>
      </c>
      <c r="G286" s="148" t="s">
        <v>217</v>
      </c>
      <c r="H286" s="149">
        <v>100</v>
      </c>
      <c r="I286" s="150">
        <v>3.41</v>
      </c>
      <c r="J286" s="150">
        <f t="shared" si="44"/>
        <v>341</v>
      </c>
      <c r="K286" s="151"/>
      <c r="L286" s="27"/>
      <c r="M286" s="152" t="s">
        <v>1</v>
      </c>
      <c r="N286" s="153" t="s">
        <v>42</v>
      </c>
      <c r="O286" s="154">
        <v>0</v>
      </c>
      <c r="P286" s="154">
        <f t="shared" si="45"/>
        <v>0</v>
      </c>
      <c r="Q286" s="154">
        <v>0</v>
      </c>
      <c r="R286" s="154">
        <f t="shared" si="46"/>
        <v>0</v>
      </c>
      <c r="S286" s="154">
        <v>0</v>
      </c>
      <c r="T286" s="155">
        <f t="shared" si="47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6" t="s">
        <v>383</v>
      </c>
      <c r="AT286" s="156" t="s">
        <v>145</v>
      </c>
      <c r="AU286" s="156" t="s">
        <v>150</v>
      </c>
      <c r="AY286" s="14" t="s">
        <v>142</v>
      </c>
      <c r="BE286" s="157">
        <f t="shared" si="48"/>
        <v>0</v>
      </c>
      <c r="BF286" s="157">
        <f t="shared" si="49"/>
        <v>341</v>
      </c>
      <c r="BG286" s="157">
        <f t="shared" si="50"/>
        <v>0</v>
      </c>
      <c r="BH286" s="157">
        <f t="shared" si="51"/>
        <v>0</v>
      </c>
      <c r="BI286" s="157">
        <f t="shared" si="52"/>
        <v>0</v>
      </c>
      <c r="BJ286" s="14" t="s">
        <v>150</v>
      </c>
      <c r="BK286" s="157">
        <f t="shared" si="53"/>
        <v>341</v>
      </c>
      <c r="BL286" s="14" t="s">
        <v>383</v>
      </c>
      <c r="BM286" s="156" t="s">
        <v>1541</v>
      </c>
    </row>
    <row r="287" spans="1:65" s="2" customFormat="1" ht="24.2" customHeight="1">
      <c r="A287" s="26"/>
      <c r="B287" s="144"/>
      <c r="C287" s="145" t="s">
        <v>399</v>
      </c>
      <c r="D287" s="145" t="s">
        <v>145</v>
      </c>
      <c r="E287" s="146" t="s">
        <v>1859</v>
      </c>
      <c r="F287" s="147" t="s">
        <v>1860</v>
      </c>
      <c r="G287" s="148" t="s">
        <v>217</v>
      </c>
      <c r="H287" s="149">
        <v>100</v>
      </c>
      <c r="I287" s="150">
        <v>3.6</v>
      </c>
      <c r="J287" s="150">
        <f t="shared" si="44"/>
        <v>360</v>
      </c>
      <c r="K287" s="151"/>
      <c r="L287" s="27"/>
      <c r="M287" s="152" t="s">
        <v>1</v>
      </c>
      <c r="N287" s="153" t="s">
        <v>42</v>
      </c>
      <c r="O287" s="154">
        <v>0</v>
      </c>
      <c r="P287" s="154">
        <f t="shared" si="45"/>
        <v>0</v>
      </c>
      <c r="Q287" s="154">
        <v>0</v>
      </c>
      <c r="R287" s="154">
        <f t="shared" si="46"/>
        <v>0</v>
      </c>
      <c r="S287" s="154">
        <v>0</v>
      </c>
      <c r="T287" s="155">
        <f t="shared" si="47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6" t="s">
        <v>383</v>
      </c>
      <c r="AT287" s="156" t="s">
        <v>145</v>
      </c>
      <c r="AU287" s="156" t="s">
        <v>150</v>
      </c>
      <c r="AY287" s="14" t="s">
        <v>142</v>
      </c>
      <c r="BE287" s="157">
        <f t="shared" si="48"/>
        <v>0</v>
      </c>
      <c r="BF287" s="157">
        <f t="shared" si="49"/>
        <v>360</v>
      </c>
      <c r="BG287" s="157">
        <f t="shared" si="50"/>
        <v>0</v>
      </c>
      <c r="BH287" s="157">
        <f t="shared" si="51"/>
        <v>0</v>
      </c>
      <c r="BI287" s="157">
        <f t="shared" si="52"/>
        <v>0</v>
      </c>
      <c r="BJ287" s="14" t="s">
        <v>150</v>
      </c>
      <c r="BK287" s="157">
        <f t="shared" si="53"/>
        <v>360</v>
      </c>
      <c r="BL287" s="14" t="s">
        <v>383</v>
      </c>
      <c r="BM287" s="156" t="s">
        <v>1544</v>
      </c>
    </row>
    <row r="288" spans="1:65" s="2" customFormat="1" ht="16.5" customHeight="1">
      <c r="A288" s="26"/>
      <c r="B288" s="144"/>
      <c r="C288" s="145" t="s">
        <v>403</v>
      </c>
      <c r="D288" s="145" t="s">
        <v>145</v>
      </c>
      <c r="E288" s="146" t="s">
        <v>1174</v>
      </c>
      <c r="F288" s="147" t="s">
        <v>1175</v>
      </c>
      <c r="G288" s="148" t="s">
        <v>1176</v>
      </c>
      <c r="H288" s="149">
        <v>18.027000000000001</v>
      </c>
      <c r="I288" s="150">
        <v>3.6</v>
      </c>
      <c r="J288" s="150">
        <f t="shared" si="44"/>
        <v>64.900000000000006</v>
      </c>
      <c r="K288" s="151"/>
      <c r="L288" s="27"/>
      <c r="M288" s="152" t="s">
        <v>1</v>
      </c>
      <c r="N288" s="153" t="s">
        <v>42</v>
      </c>
      <c r="O288" s="154">
        <v>0</v>
      </c>
      <c r="P288" s="154">
        <f t="shared" si="45"/>
        <v>0</v>
      </c>
      <c r="Q288" s="154">
        <v>0</v>
      </c>
      <c r="R288" s="154">
        <f t="shared" si="46"/>
        <v>0</v>
      </c>
      <c r="S288" s="154">
        <v>0</v>
      </c>
      <c r="T288" s="155">
        <f t="shared" si="47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6" t="s">
        <v>383</v>
      </c>
      <c r="AT288" s="156" t="s">
        <v>145</v>
      </c>
      <c r="AU288" s="156" t="s">
        <v>150</v>
      </c>
      <c r="AY288" s="14" t="s">
        <v>142</v>
      </c>
      <c r="BE288" s="157">
        <f t="shared" si="48"/>
        <v>0</v>
      </c>
      <c r="BF288" s="157">
        <f t="shared" si="49"/>
        <v>64.900000000000006</v>
      </c>
      <c r="BG288" s="157">
        <f t="shared" si="50"/>
        <v>0</v>
      </c>
      <c r="BH288" s="157">
        <f t="shared" si="51"/>
        <v>0</v>
      </c>
      <c r="BI288" s="157">
        <f t="shared" si="52"/>
        <v>0</v>
      </c>
      <c r="BJ288" s="14" t="s">
        <v>150</v>
      </c>
      <c r="BK288" s="157">
        <f t="shared" si="53"/>
        <v>64.900000000000006</v>
      </c>
      <c r="BL288" s="14" t="s">
        <v>383</v>
      </c>
      <c r="BM288" s="156" t="s">
        <v>1861</v>
      </c>
    </row>
    <row r="289" spans="1:65" s="2" customFormat="1" ht="16.5" customHeight="1">
      <c r="A289" s="26"/>
      <c r="B289" s="144"/>
      <c r="C289" s="145" t="s">
        <v>501</v>
      </c>
      <c r="D289" s="145" t="s">
        <v>145</v>
      </c>
      <c r="E289" s="146" t="s">
        <v>1862</v>
      </c>
      <c r="F289" s="147" t="s">
        <v>1763</v>
      </c>
      <c r="G289" s="148" t="s">
        <v>303</v>
      </c>
      <c r="H289" s="149">
        <v>1</v>
      </c>
      <c r="I289" s="150">
        <v>132</v>
      </c>
      <c r="J289" s="150">
        <f t="shared" si="44"/>
        <v>132</v>
      </c>
      <c r="K289" s="151"/>
      <c r="L289" s="27"/>
      <c r="M289" s="152" t="s">
        <v>1</v>
      </c>
      <c r="N289" s="153" t="s">
        <v>42</v>
      </c>
      <c r="O289" s="154">
        <v>0</v>
      </c>
      <c r="P289" s="154">
        <f t="shared" si="45"/>
        <v>0</v>
      </c>
      <c r="Q289" s="154">
        <v>0</v>
      </c>
      <c r="R289" s="154">
        <f t="shared" si="46"/>
        <v>0</v>
      </c>
      <c r="S289" s="154">
        <v>0</v>
      </c>
      <c r="T289" s="155">
        <f t="shared" si="47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6" t="s">
        <v>383</v>
      </c>
      <c r="AT289" s="156" t="s">
        <v>145</v>
      </c>
      <c r="AU289" s="156" t="s">
        <v>150</v>
      </c>
      <c r="AY289" s="14" t="s">
        <v>142</v>
      </c>
      <c r="BE289" s="157">
        <f t="shared" si="48"/>
        <v>0</v>
      </c>
      <c r="BF289" s="157">
        <f t="shared" si="49"/>
        <v>132</v>
      </c>
      <c r="BG289" s="157">
        <f t="shared" si="50"/>
        <v>0</v>
      </c>
      <c r="BH289" s="157">
        <f t="shared" si="51"/>
        <v>0</v>
      </c>
      <c r="BI289" s="157">
        <f t="shared" si="52"/>
        <v>0</v>
      </c>
      <c r="BJ289" s="14" t="s">
        <v>150</v>
      </c>
      <c r="BK289" s="157">
        <f t="shared" si="53"/>
        <v>132</v>
      </c>
      <c r="BL289" s="14" t="s">
        <v>383</v>
      </c>
      <c r="BM289" s="156" t="s">
        <v>1863</v>
      </c>
    </row>
    <row r="290" spans="1:65" s="2" customFormat="1" ht="16.5" customHeight="1">
      <c r="A290" s="26"/>
      <c r="B290" s="144"/>
      <c r="C290" s="145" t="s">
        <v>505</v>
      </c>
      <c r="D290" s="145" t="s">
        <v>145</v>
      </c>
      <c r="E290" s="146" t="s">
        <v>1179</v>
      </c>
      <c r="F290" s="147" t="s">
        <v>1180</v>
      </c>
      <c r="G290" s="148" t="s">
        <v>1176</v>
      </c>
      <c r="H290" s="149">
        <v>18.027000000000001</v>
      </c>
      <c r="I290" s="150">
        <v>3</v>
      </c>
      <c r="J290" s="150">
        <f t="shared" si="44"/>
        <v>54.08</v>
      </c>
      <c r="K290" s="151"/>
      <c r="L290" s="27"/>
      <c r="M290" s="152" t="s">
        <v>1</v>
      </c>
      <c r="N290" s="153" t="s">
        <v>42</v>
      </c>
      <c r="O290" s="154">
        <v>0</v>
      </c>
      <c r="P290" s="154">
        <f t="shared" si="45"/>
        <v>0</v>
      </c>
      <c r="Q290" s="154">
        <v>0</v>
      </c>
      <c r="R290" s="154">
        <f t="shared" si="46"/>
        <v>0</v>
      </c>
      <c r="S290" s="154">
        <v>0</v>
      </c>
      <c r="T290" s="155">
        <f t="shared" si="47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6" t="s">
        <v>383</v>
      </c>
      <c r="AT290" s="156" t="s">
        <v>145</v>
      </c>
      <c r="AU290" s="156" t="s">
        <v>150</v>
      </c>
      <c r="AY290" s="14" t="s">
        <v>142</v>
      </c>
      <c r="BE290" s="157">
        <f t="shared" si="48"/>
        <v>0</v>
      </c>
      <c r="BF290" s="157">
        <f t="shared" si="49"/>
        <v>54.08</v>
      </c>
      <c r="BG290" s="157">
        <f t="shared" si="50"/>
        <v>0</v>
      </c>
      <c r="BH290" s="157">
        <f t="shared" si="51"/>
        <v>0</v>
      </c>
      <c r="BI290" s="157">
        <f t="shared" si="52"/>
        <v>0</v>
      </c>
      <c r="BJ290" s="14" t="s">
        <v>150</v>
      </c>
      <c r="BK290" s="157">
        <f t="shared" si="53"/>
        <v>54.08</v>
      </c>
      <c r="BL290" s="14" t="s">
        <v>383</v>
      </c>
      <c r="BM290" s="156" t="s">
        <v>1864</v>
      </c>
    </row>
    <row r="291" spans="1:65" s="2" customFormat="1" ht="16.5" customHeight="1">
      <c r="A291" s="26"/>
      <c r="B291" s="144"/>
      <c r="C291" s="145" t="s">
        <v>359</v>
      </c>
      <c r="D291" s="145" t="s">
        <v>145</v>
      </c>
      <c r="E291" s="146" t="s">
        <v>1181</v>
      </c>
      <c r="F291" s="147" t="s">
        <v>1182</v>
      </c>
      <c r="G291" s="148" t="s">
        <v>1176</v>
      </c>
      <c r="H291" s="149">
        <v>46.148000000000003</v>
      </c>
      <c r="I291" s="150">
        <v>6</v>
      </c>
      <c r="J291" s="150">
        <f t="shared" si="44"/>
        <v>276.89</v>
      </c>
      <c r="K291" s="151"/>
      <c r="L291" s="27"/>
      <c r="M291" s="158" t="s">
        <v>1</v>
      </c>
      <c r="N291" s="159" t="s">
        <v>42</v>
      </c>
      <c r="O291" s="160">
        <v>0</v>
      </c>
      <c r="P291" s="160">
        <f t="shared" si="45"/>
        <v>0</v>
      </c>
      <c r="Q291" s="160">
        <v>0</v>
      </c>
      <c r="R291" s="160">
        <f t="shared" si="46"/>
        <v>0</v>
      </c>
      <c r="S291" s="160">
        <v>0</v>
      </c>
      <c r="T291" s="161">
        <f t="shared" si="47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6" t="s">
        <v>383</v>
      </c>
      <c r="AT291" s="156" t="s">
        <v>145</v>
      </c>
      <c r="AU291" s="156" t="s">
        <v>150</v>
      </c>
      <c r="AY291" s="14" t="s">
        <v>142</v>
      </c>
      <c r="BE291" s="157">
        <f t="shared" si="48"/>
        <v>0</v>
      </c>
      <c r="BF291" s="157">
        <f t="shared" si="49"/>
        <v>276.89</v>
      </c>
      <c r="BG291" s="157">
        <f t="shared" si="50"/>
        <v>0</v>
      </c>
      <c r="BH291" s="157">
        <f t="shared" si="51"/>
        <v>0</v>
      </c>
      <c r="BI291" s="157">
        <f t="shared" si="52"/>
        <v>0</v>
      </c>
      <c r="BJ291" s="14" t="s">
        <v>150</v>
      </c>
      <c r="BK291" s="157">
        <f t="shared" si="53"/>
        <v>276.89</v>
      </c>
      <c r="BL291" s="14" t="s">
        <v>383</v>
      </c>
      <c r="BM291" s="156" t="s">
        <v>1865</v>
      </c>
    </row>
    <row r="292" spans="1:65" s="2" customFormat="1" ht="6.95" customHeight="1">
      <c r="A292" s="26"/>
      <c r="B292" s="44"/>
      <c r="C292" s="45"/>
      <c r="D292" s="45"/>
      <c r="E292" s="45"/>
      <c r="F292" s="45"/>
      <c r="G292" s="45"/>
      <c r="H292" s="45"/>
      <c r="I292" s="45"/>
      <c r="J292" s="45"/>
      <c r="K292" s="45"/>
      <c r="L292" s="27"/>
      <c r="M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</row>
  </sheetData>
  <autoFilter ref="C121:K291"/>
  <mergeCells count="8"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11</vt:i4>
      </vt:variant>
      <vt:variant>
        <vt:lpstr>Pomenované rozsahy</vt:lpstr>
      </vt:variant>
      <vt:variant>
        <vt:i4>22</vt:i4>
      </vt:variant>
    </vt:vector>
  </HeadingPairs>
  <TitlesOfParts>
    <vt:vector size="33" baseType="lpstr">
      <vt:lpstr>Rekapitulácia stavby</vt:lpstr>
      <vt:lpstr>so00 - 00 - Búracie práce</vt:lpstr>
      <vt:lpstr>so01 - 01 - Architektúra</vt:lpstr>
      <vt:lpstr>so02 - 02 - Prípojka kana...</vt:lpstr>
      <vt:lpstr>so03 - 03 - Prípojka plynu</vt:lpstr>
      <vt:lpstr>so04 - 04 - Prípojka NN</vt:lpstr>
      <vt:lpstr>so05 - 05 - Prípojka vodo...</vt:lpstr>
      <vt:lpstr>so06 - 06 - Zdravotechnika</vt:lpstr>
      <vt:lpstr>so07 - 07 - Elektroinštal...</vt:lpstr>
      <vt:lpstr>so08 - 08 - Vykurovanie</vt:lpstr>
      <vt:lpstr>so09 - 09 - Okna</vt:lpstr>
      <vt:lpstr>'Rekapitulácia stavby'!Názvy_tlače</vt:lpstr>
      <vt:lpstr>'so00 - 00 - Búracie práce'!Názvy_tlače</vt:lpstr>
      <vt:lpstr>'so01 - 01 - Architektúra'!Názvy_tlače</vt:lpstr>
      <vt:lpstr>'so02 - 02 - Prípojka kana...'!Názvy_tlače</vt:lpstr>
      <vt:lpstr>'so03 - 03 - Prípojka plynu'!Názvy_tlače</vt:lpstr>
      <vt:lpstr>'so04 - 04 - Prípojka NN'!Názvy_tlače</vt:lpstr>
      <vt:lpstr>'so05 - 05 - Prípojka vodo...'!Názvy_tlače</vt:lpstr>
      <vt:lpstr>'so06 - 06 - Zdravotechnika'!Názvy_tlače</vt:lpstr>
      <vt:lpstr>'so07 - 07 - Elektroinštal...'!Názvy_tlače</vt:lpstr>
      <vt:lpstr>'so08 - 08 - Vykurovanie'!Názvy_tlače</vt:lpstr>
      <vt:lpstr>'so09 - 09 - Okna'!Názvy_tlače</vt:lpstr>
      <vt:lpstr>'Rekapitulácia stavby'!Oblasť_tlače</vt:lpstr>
      <vt:lpstr>'so00 - 00 - Búracie práce'!Oblasť_tlače</vt:lpstr>
      <vt:lpstr>'so01 - 01 - Architektúra'!Oblasť_tlače</vt:lpstr>
      <vt:lpstr>'so02 - 02 - Prípojka kana...'!Oblasť_tlače</vt:lpstr>
      <vt:lpstr>'so03 - 03 - Prípojka plynu'!Oblasť_tlače</vt:lpstr>
      <vt:lpstr>'so04 - 04 - Prípojka NN'!Oblasť_tlače</vt:lpstr>
      <vt:lpstr>'so05 - 05 - Prípojka vodo...'!Oblasť_tlače</vt:lpstr>
      <vt:lpstr>'so06 - 06 - Zdravotechnika'!Oblasť_tlače</vt:lpstr>
      <vt:lpstr>'so07 - 07 - Elektroinštal...'!Oblasť_tlače</vt:lpstr>
      <vt:lpstr>'so08 - 08 - Vykurovanie'!Oblasť_tlače</vt:lpstr>
      <vt:lpstr>'so09 - 09 - Okna'!Oblasť_tlače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Čech</dc:creator>
  <cp:lastModifiedBy>ucto1</cp:lastModifiedBy>
  <dcterms:created xsi:type="dcterms:W3CDTF">2023-03-02T10:04:57Z</dcterms:created>
  <dcterms:modified xsi:type="dcterms:W3CDTF">2023-04-12T06:18:35Z</dcterms:modified>
</cp:coreProperties>
</file>